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Karel\Desktop\"/>
    </mc:Choice>
  </mc:AlternateContent>
  <bookViews>
    <workbookView xWindow="0" yWindow="0" windowWidth="0" windowHeight="0"/>
  </bookViews>
  <sheets>
    <sheet name="Rekapitulace stavby" sheetId="1" r:id="rId1"/>
    <sheet name="01 - ZŠ  Poděbradova " sheetId="2" r:id="rId2"/>
    <sheet name="02 - ZŠ Čelakovského - bu..." sheetId="3" r:id="rId3"/>
    <sheet name="03 - ZŠ  Čelakovského - b..." sheetId="4" r:id="rId4"/>
  </sheets>
  <definedNames>
    <definedName name="_xlnm.Print_Area" localSheetId="0">'Rekapitulace stavby'!$D$4:$AO$76,'Rekapitulace stavby'!$C$82:$AQ$105</definedName>
    <definedName name="_xlnm.Print_Titles" localSheetId="0">'Rekapitulace stavby'!$92:$92</definedName>
    <definedName name="_xlnm._FilterDatabase" localSheetId="1" hidden="1">'01 - ZŠ  Poděbradova '!$C$142:$K$253</definedName>
    <definedName name="_xlnm.Print_Area" localSheetId="1">'01 - ZŠ  Poděbradova '!$C$4:$J$76,'01 - ZŠ  Poděbradova '!$C$82:$J$124,'01 - ZŠ  Poděbradova '!$C$130:$J$253</definedName>
    <definedName name="_xlnm.Print_Titles" localSheetId="1">'01 - ZŠ  Poděbradova '!$142:$142</definedName>
    <definedName name="_xlnm._FilterDatabase" localSheetId="2" hidden="1">'02 - ZŠ Čelakovského - bu...'!$C$144:$K$284</definedName>
    <definedName name="_xlnm.Print_Area" localSheetId="2">'02 - ZŠ Čelakovského - bu...'!$C$4:$J$76,'02 - ZŠ Čelakovského - bu...'!$C$82:$J$126,'02 - ZŠ Čelakovského - bu...'!$C$132:$J$284</definedName>
    <definedName name="_xlnm.Print_Titles" localSheetId="2">'02 - ZŠ Čelakovského - bu...'!$144:$144</definedName>
    <definedName name="_xlnm._FilterDatabase" localSheetId="3" hidden="1">'03 - ZŠ  Čelakovského - b...'!$C$142:$K$230</definedName>
    <definedName name="_xlnm.Print_Area" localSheetId="3">'03 - ZŠ  Čelakovského - b...'!$C$4:$J$76,'03 - ZŠ  Čelakovského - b...'!$C$82:$J$124,'03 - ZŠ  Čelakovského - b...'!$C$130:$J$230</definedName>
    <definedName name="_xlnm.Print_Titles" localSheetId="3">'03 - ZŠ  Čelakovského - b...'!$142:$142</definedName>
  </definedNames>
  <calcPr/>
</workbook>
</file>

<file path=xl/calcChain.xml><?xml version="1.0" encoding="utf-8"?>
<calcChain xmlns="http://schemas.openxmlformats.org/spreadsheetml/2006/main">
  <c i="4" l="1" r="J39"/>
  <c r="J38"/>
  <c i="1" r="AY97"/>
  <c i="4" r="J37"/>
  <c i="1" r="AX97"/>
  <c i="4" r="BI230"/>
  <c r="BH230"/>
  <c r="BG230"/>
  <c r="BF230"/>
  <c r="T230"/>
  <c r="T229"/>
  <c r="R230"/>
  <c r="R229"/>
  <c r="P230"/>
  <c r="P229"/>
  <c r="BI228"/>
  <c r="BH228"/>
  <c r="BG228"/>
  <c r="BF228"/>
  <c r="T228"/>
  <c r="T227"/>
  <c r="T226"/>
  <c r="R228"/>
  <c r="R227"/>
  <c r="R226"/>
  <c r="P228"/>
  <c r="P227"/>
  <c r="P226"/>
  <c r="BI225"/>
  <c r="BH225"/>
  <c r="BG225"/>
  <c r="BF225"/>
  <c r="T225"/>
  <c r="R225"/>
  <c r="P225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T173"/>
  <c r="R174"/>
  <c r="R173"/>
  <c r="P174"/>
  <c r="P173"/>
  <c r="BI171"/>
  <c r="BH171"/>
  <c r="BG171"/>
  <c r="BF171"/>
  <c r="T171"/>
  <c r="T170"/>
  <c r="R171"/>
  <c r="R170"/>
  <c r="P171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J140"/>
  <c r="J139"/>
  <c r="F139"/>
  <c r="F137"/>
  <c r="E135"/>
  <c r="BI122"/>
  <c r="BH122"/>
  <c r="BG122"/>
  <c r="BF122"/>
  <c r="BI121"/>
  <c r="BH121"/>
  <c r="BG121"/>
  <c r="BF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J92"/>
  <c r="J91"/>
  <c r="F91"/>
  <c r="F89"/>
  <c r="E87"/>
  <c r="J18"/>
  <c r="E18"/>
  <c r="F92"/>
  <c r="J17"/>
  <c r="J12"/>
  <c r="J89"/>
  <c r="E7"/>
  <c r="E133"/>
  <c i="3" r="J39"/>
  <c r="J38"/>
  <c i="1" r="AY96"/>
  <c i="3" r="J37"/>
  <c i="1" r="AX96"/>
  <c i="3" r="BI284"/>
  <c r="BH284"/>
  <c r="BG284"/>
  <c r="BF284"/>
  <c r="T284"/>
  <c r="T283"/>
  <c r="R284"/>
  <c r="R283"/>
  <c r="P284"/>
  <c r="P283"/>
  <c r="BI282"/>
  <c r="BH282"/>
  <c r="BG282"/>
  <c r="BF282"/>
  <c r="T282"/>
  <c r="T281"/>
  <c r="T280"/>
  <c r="R282"/>
  <c r="R281"/>
  <c r="R280"/>
  <c r="P282"/>
  <c r="P281"/>
  <c r="P280"/>
  <c r="BI279"/>
  <c r="BH279"/>
  <c r="BG279"/>
  <c r="BF279"/>
  <c r="T279"/>
  <c r="R279"/>
  <c r="P279"/>
  <c r="BI273"/>
  <c r="BH273"/>
  <c r="BG273"/>
  <c r="BF273"/>
  <c r="T273"/>
  <c r="R273"/>
  <c r="P273"/>
  <c r="BI271"/>
  <c r="BH271"/>
  <c r="BG271"/>
  <c r="BF271"/>
  <c r="T271"/>
  <c r="R271"/>
  <c r="P271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6"/>
  <c r="BH206"/>
  <c r="BG206"/>
  <c r="BF206"/>
  <c r="T206"/>
  <c r="T205"/>
  <c r="R206"/>
  <c r="R205"/>
  <c r="P206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8"/>
  <c r="BH148"/>
  <c r="BG148"/>
  <c r="BF148"/>
  <c r="T148"/>
  <c r="T147"/>
  <c r="R148"/>
  <c r="R147"/>
  <c r="P148"/>
  <c r="P147"/>
  <c r="J142"/>
  <c r="J141"/>
  <c r="F141"/>
  <c r="F139"/>
  <c r="E137"/>
  <c r="BI124"/>
  <c r="BH124"/>
  <c r="BG124"/>
  <c r="BF124"/>
  <c r="BI123"/>
  <c r="BH123"/>
  <c r="BG123"/>
  <c r="BF123"/>
  <c r="BE123"/>
  <c r="BI122"/>
  <c r="BH122"/>
  <c r="BG122"/>
  <c r="BF122"/>
  <c r="BE122"/>
  <c r="BI121"/>
  <c r="BH121"/>
  <c r="BG121"/>
  <c r="BF121"/>
  <c r="BE121"/>
  <c r="BI120"/>
  <c r="BH120"/>
  <c r="BG120"/>
  <c r="BF120"/>
  <c r="BE120"/>
  <c r="BI119"/>
  <c r="BH119"/>
  <c r="BG119"/>
  <c r="BF119"/>
  <c r="BE119"/>
  <c r="J92"/>
  <c r="J91"/>
  <c r="F91"/>
  <c r="F89"/>
  <c r="E87"/>
  <c r="J18"/>
  <c r="E18"/>
  <c r="F92"/>
  <c r="J17"/>
  <c r="J12"/>
  <c r="J89"/>
  <c r="E7"/>
  <c r="E135"/>
  <c i="2" r="J39"/>
  <c r="J38"/>
  <c i="1" r="AY95"/>
  <c i="2" r="J37"/>
  <c i="1" r="AX95"/>
  <c i="2" r="BI253"/>
  <c r="BH253"/>
  <c r="BG253"/>
  <c r="BF253"/>
  <c r="T253"/>
  <c r="T252"/>
  <c r="R253"/>
  <c r="R252"/>
  <c r="P253"/>
  <c r="P252"/>
  <c r="BI251"/>
  <c r="BH251"/>
  <c r="BG251"/>
  <c r="BF251"/>
  <c r="T251"/>
  <c r="T250"/>
  <c r="T249"/>
  <c r="R251"/>
  <c r="R250"/>
  <c r="R249"/>
  <c r="P251"/>
  <c r="P250"/>
  <c r="P249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T192"/>
  <c r="R193"/>
  <c r="R192"/>
  <c r="P193"/>
  <c r="P192"/>
  <c r="BI190"/>
  <c r="BH190"/>
  <c r="BG190"/>
  <c r="BF190"/>
  <c r="T190"/>
  <c r="T189"/>
  <c r="R190"/>
  <c r="R189"/>
  <c r="P190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R146"/>
  <c r="P146"/>
  <c r="J140"/>
  <c r="J139"/>
  <c r="F139"/>
  <c r="F137"/>
  <c r="E135"/>
  <c r="BI122"/>
  <c r="BH122"/>
  <c r="BG122"/>
  <c r="BF122"/>
  <c r="BI121"/>
  <c r="BH121"/>
  <c r="BG121"/>
  <c r="BF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J92"/>
  <c r="J91"/>
  <c r="F91"/>
  <c r="F89"/>
  <c r="E87"/>
  <c r="J18"/>
  <c r="E18"/>
  <c r="F92"/>
  <c r="J17"/>
  <c r="J12"/>
  <c r="J89"/>
  <c r="E7"/>
  <c r="E85"/>
  <c i="1" r="CK103"/>
  <c r="CJ103"/>
  <c r="CI103"/>
  <c r="CH103"/>
  <c r="CG103"/>
  <c r="CF103"/>
  <c r="BZ103"/>
  <c r="CE103"/>
  <c r="CK102"/>
  <c r="CJ102"/>
  <c r="CI102"/>
  <c r="CH102"/>
  <c r="CG102"/>
  <c r="CF102"/>
  <c r="BZ102"/>
  <c r="CE102"/>
  <c r="CK101"/>
  <c r="CJ101"/>
  <c r="CI101"/>
  <c r="CH101"/>
  <c r="CG101"/>
  <c r="CF101"/>
  <c r="BZ101"/>
  <c r="CE101"/>
  <c r="CK100"/>
  <c r="CJ100"/>
  <c r="CI100"/>
  <c r="CH100"/>
  <c r="CG100"/>
  <c r="CF100"/>
  <c r="BZ100"/>
  <c r="CE100"/>
  <c r="L90"/>
  <c r="AM90"/>
  <c r="AM89"/>
  <c r="L89"/>
  <c r="AM87"/>
  <c r="L87"/>
  <c r="L85"/>
  <c r="L84"/>
  <c i="2" r="J245"/>
  <c r="J240"/>
  <c r="BK232"/>
  <c r="J226"/>
  <c r="J220"/>
  <c r="J209"/>
  <c r="J203"/>
  <c r="BK198"/>
  <c r="J184"/>
  <c r="BK150"/>
  <c r="BK248"/>
  <c r="BK238"/>
  <c r="J229"/>
  <c r="J221"/>
  <c r="BK212"/>
  <c r="BK206"/>
  <c r="J193"/>
  <c r="BK172"/>
  <c r="J156"/>
  <c i="1" r="AS94"/>
  <c i="2" r="BK203"/>
  <c r="BK193"/>
  <c r="BK211"/>
  <c r="BK204"/>
  <c r="BK196"/>
  <c r="J178"/>
  <c r="J166"/>
  <c r="BK153"/>
  <c i="3" r="BK268"/>
  <c r="BK258"/>
  <c r="J244"/>
  <c r="BK237"/>
  <c r="BK227"/>
  <c r="J222"/>
  <c r="BK204"/>
  <c r="BK179"/>
  <c r="J282"/>
  <c r="J258"/>
  <c r="J247"/>
  <c r="J236"/>
  <c r="J231"/>
  <c r="BK221"/>
  <c r="BK213"/>
  <c r="BK200"/>
  <c r="BK175"/>
  <c r="J166"/>
  <c r="J266"/>
  <c r="J253"/>
  <c r="J232"/>
  <c r="BK224"/>
  <c r="J204"/>
  <c r="J193"/>
  <c r="BK171"/>
  <c r="BK162"/>
  <c r="J284"/>
  <c r="BK251"/>
  <c r="BK241"/>
  <c r="J235"/>
  <c r="J224"/>
  <c r="J220"/>
  <c r="J210"/>
  <c r="BK193"/>
  <c r="J179"/>
  <c r="BK153"/>
  <c i="4" r="J213"/>
  <c r="BK195"/>
  <c r="J183"/>
  <c r="BK171"/>
  <c r="BK157"/>
  <c r="BK146"/>
  <c r="BK210"/>
  <c r="BK196"/>
  <c r="J188"/>
  <c r="J171"/>
  <c r="J157"/>
  <c r="BK228"/>
  <c r="J207"/>
  <c r="J196"/>
  <c r="BK190"/>
  <c r="BK185"/>
  <c r="BK179"/>
  <c r="BK174"/>
  <c r="J146"/>
  <c r="J219"/>
  <c r="J214"/>
  <c r="BK206"/>
  <c r="J193"/>
  <c r="J185"/>
  <c r="BK180"/>
  <c r="J174"/>
  <c i="2" r="BK253"/>
  <c r="J243"/>
  <c r="BK230"/>
  <c r="BK224"/>
  <c r="J218"/>
  <c r="BK207"/>
  <c r="J202"/>
  <c r="J197"/>
  <c r="BK165"/>
  <c r="J253"/>
  <c r="BK243"/>
  <c r="J235"/>
  <c r="BK227"/>
  <c r="J219"/>
  <c r="J210"/>
  <c r="BK202"/>
  <c r="BK184"/>
  <c r="BK163"/>
  <c r="BK146"/>
  <c r="BK219"/>
  <c r="J216"/>
  <c r="J207"/>
  <c r="J190"/>
  <c r="J188"/>
  <c r="BK186"/>
  <c r="J185"/>
  <c r="BK175"/>
  <c r="J172"/>
  <c r="BK166"/>
  <c r="J165"/>
  <c r="J150"/>
  <c r="BK210"/>
  <c r="J198"/>
  <c r="BK188"/>
  <c r="BK169"/>
  <c r="J159"/>
  <c r="BK149"/>
  <c i="3" r="BK260"/>
  <c r="J245"/>
  <c r="BK238"/>
  <c r="BK232"/>
  <c r="BK223"/>
  <c r="J213"/>
  <c r="BK195"/>
  <c r="BK148"/>
  <c r="J263"/>
  <c r="J250"/>
  <c r="BK245"/>
  <c r="BK235"/>
  <c r="BK230"/>
  <c r="J223"/>
  <c r="BK215"/>
  <c r="J201"/>
  <c r="J178"/>
  <c r="J171"/>
  <c r="J268"/>
  <c r="BK250"/>
  <c r="BK228"/>
  <c r="BK218"/>
  <c r="BK210"/>
  <c r="J195"/>
  <c r="J175"/>
  <c r="BK159"/>
  <c r="J148"/>
  <c r="BK273"/>
  <c r="BK243"/>
  <c r="BK236"/>
  <c r="J228"/>
  <c r="J215"/>
  <c r="BK209"/>
  <c r="BK190"/>
  <c r="BK181"/>
  <c r="J162"/>
  <c i="4" r="BK219"/>
  <c r="J201"/>
  <c r="J184"/>
  <c r="J177"/>
  <c r="J165"/>
  <c r="J149"/>
  <c r="J212"/>
  <c r="BK200"/>
  <c r="BK194"/>
  <c r="BK176"/>
  <c r="J158"/>
  <c r="BK230"/>
  <c r="BK212"/>
  <c r="BK199"/>
  <c r="J194"/>
  <c r="BK187"/>
  <c r="J182"/>
  <c r="BK165"/>
  <c r="J200"/>
  <c r="J187"/>
  <c r="BK182"/>
  <c r="BK177"/>
  <c r="BK158"/>
  <c i="2" r="J251"/>
  <c r="J238"/>
  <c r="J227"/>
  <c r="J223"/>
  <c r="BK215"/>
  <c r="J205"/>
  <c r="BK199"/>
  <c r="J186"/>
  <c r="J153"/>
  <c r="BK251"/>
  <c r="BK240"/>
  <c r="J230"/>
  <c r="J224"/>
  <c r="BK213"/>
  <c r="BK209"/>
  <c r="BK197"/>
  <c r="BK178"/>
  <c r="J162"/>
  <c r="BK223"/>
  <c r="BK218"/>
  <c r="BK214"/>
  <c r="BK195"/>
  <c r="BK216"/>
  <c r="J206"/>
  <c r="BK201"/>
  <c r="J195"/>
  <c r="J175"/>
  <c r="BK162"/>
  <c i="3" r="BK282"/>
  <c r="BK266"/>
  <c r="BK248"/>
  <c r="J242"/>
  <c r="BK234"/>
  <c r="BK226"/>
  <c r="BK220"/>
  <c r="J194"/>
  <c r="BK172"/>
  <c r="J273"/>
  <c r="J248"/>
  <c r="J238"/>
  <c r="J234"/>
  <c r="BK225"/>
  <c r="BK217"/>
  <c r="J214"/>
  <c r="BK202"/>
  <c r="BK187"/>
  <c r="J172"/>
  <c r="J156"/>
  <c r="BK263"/>
  <c r="J243"/>
  <c r="BK219"/>
  <c r="J211"/>
  <c r="BK201"/>
  <c r="J181"/>
  <c r="BK166"/>
  <c r="BK156"/>
  <c r="J260"/>
  <c r="BK242"/>
  <c r="BK239"/>
  <c r="J230"/>
  <c r="BK222"/>
  <c r="BK214"/>
  <c r="J206"/>
  <c r="J187"/>
  <c r="BK178"/>
  <c i="4" r="J228"/>
  <c r="J204"/>
  <c r="BK191"/>
  <c r="J179"/>
  <c r="J166"/>
  <c r="J152"/>
  <c r="J216"/>
  <c r="BK203"/>
  <c r="J199"/>
  <c r="J190"/>
  <c r="J181"/>
  <c r="BK167"/>
  <c r="J230"/>
  <c r="J206"/>
  <c r="BK197"/>
  <c r="BK192"/>
  <c r="J180"/>
  <c r="J176"/>
  <c r="BK152"/>
  <c r="BK221"/>
  <c r="BK214"/>
  <c r="J209"/>
  <c r="J197"/>
  <c r="J191"/>
  <c r="BK181"/>
  <c r="J167"/>
  <c i="2" r="J248"/>
  <c r="BK235"/>
  <c r="BK229"/>
  <c r="BK221"/>
  <c r="J213"/>
  <c r="J204"/>
  <c r="BK200"/>
  <c r="J196"/>
  <c r="BK159"/>
  <c r="J146"/>
  <c r="BK245"/>
  <c r="J232"/>
  <c r="BK226"/>
  <c r="J214"/>
  <c r="J211"/>
  <c r="J201"/>
  <c r="BK190"/>
  <c r="J169"/>
  <c r="J149"/>
  <c r="BK220"/>
  <c r="J215"/>
  <c r="J200"/>
  <c r="J163"/>
  <c r="J212"/>
  <c r="BK205"/>
  <c r="J199"/>
  <c r="BK185"/>
  <c r="BK156"/>
  <c i="3" r="BK284"/>
  <c r="BK271"/>
  <c r="BK247"/>
  <c r="J239"/>
  <c r="BK233"/>
  <c r="J225"/>
  <c r="J219"/>
  <c r="J202"/>
  <c r="J190"/>
  <c r="BK279"/>
  <c r="BK253"/>
  <c r="J241"/>
  <c r="J233"/>
  <c r="J227"/>
  <c r="J218"/>
  <c r="BK206"/>
  <c r="BK194"/>
  <c r="J159"/>
  <c r="J271"/>
  <c r="J251"/>
  <c r="J226"/>
  <c r="J217"/>
  <c r="J209"/>
  <c r="BK182"/>
  <c r="J170"/>
  <c r="J153"/>
  <c r="J279"/>
  <c r="BK244"/>
  <c r="J237"/>
  <c r="BK231"/>
  <c r="J221"/>
  <c r="BK211"/>
  <c r="J200"/>
  <c r="J182"/>
  <c r="BK170"/>
  <c i="4" r="J221"/>
  <c r="BK209"/>
  <c r="J186"/>
  <c r="J169"/>
  <c r="BK156"/>
  <c r="BK225"/>
  <c r="BK207"/>
  <c r="BK201"/>
  <c r="BK193"/>
  <c r="BK184"/>
  <c r="BK169"/>
  <c r="BK149"/>
  <c r="BK213"/>
  <c r="J203"/>
  <c r="J195"/>
  <c r="BK188"/>
  <c r="BK183"/>
  <c r="J178"/>
  <c r="J156"/>
  <c r="J225"/>
  <c r="BK216"/>
  <c r="J210"/>
  <c r="BK204"/>
  <c r="J192"/>
  <c r="BK186"/>
  <c r="BK178"/>
  <c r="BK166"/>
  <c i="2" l="1" r="T145"/>
  <c r="P164"/>
  <c r="P183"/>
  <c r="BK194"/>
  <c r="J194"/>
  <c r="J104"/>
  <c r="BK208"/>
  <c r="J208"/>
  <c r="J105"/>
  <c r="BK217"/>
  <c r="J217"/>
  <c r="J106"/>
  <c r="BK222"/>
  <c r="J222"/>
  <c r="J107"/>
  <c r="BK228"/>
  <c r="J228"/>
  <c r="J108"/>
  <c r="BK239"/>
  <c r="J239"/>
  <c r="J109"/>
  <c r="T244"/>
  <c i="3" r="P152"/>
  <c r="P146"/>
  <c r="P180"/>
  <c r="T199"/>
  <c r="P208"/>
  <c r="BK212"/>
  <c r="J212"/>
  <c r="J105"/>
  <c r="T216"/>
  <c r="R229"/>
  <c r="P240"/>
  <c r="P246"/>
  <c r="T252"/>
  <c r="R267"/>
  <c r="P272"/>
  <c i="4" r="P145"/>
  <c r="P155"/>
  <c r="P164"/>
  <c r="P175"/>
  <c r="P172"/>
  <c r="P189"/>
  <c r="BK202"/>
  <c r="J202"/>
  <c r="J107"/>
  <c r="T202"/>
  <c r="BK215"/>
  <c r="J215"/>
  <c r="J109"/>
  <c r="BK220"/>
  <c r="J220"/>
  <c r="J110"/>
  <c i="2" r="R145"/>
  <c r="R164"/>
  <c r="R183"/>
  <c r="T194"/>
  <c r="T191"/>
  <c r="P208"/>
  <c r="P217"/>
  <c r="R222"/>
  <c r="R228"/>
  <c r="R239"/>
  <c r="P244"/>
  <c i="3" r="T152"/>
  <c r="T146"/>
  <c r="R180"/>
  <c r="P199"/>
  <c r="BK208"/>
  <c r="J208"/>
  <c r="J104"/>
  <c r="P212"/>
  <c r="BK216"/>
  <c r="J216"/>
  <c r="J106"/>
  <c r="BK229"/>
  <c r="J229"/>
  <c r="J107"/>
  <c r="BK240"/>
  <c r="J240"/>
  <c r="J108"/>
  <c r="BK246"/>
  <c r="J246"/>
  <c r="J109"/>
  <c r="BK252"/>
  <c r="J252"/>
  <c r="J110"/>
  <c r="T267"/>
  <c r="T272"/>
  <c i="4" r="T145"/>
  <c r="R155"/>
  <c r="R164"/>
  <c r="T175"/>
  <c r="T172"/>
  <c r="T189"/>
  <c r="T198"/>
  <c r="P202"/>
  <c r="P208"/>
  <c r="R215"/>
  <c r="T220"/>
  <c i="2" r="P145"/>
  <c r="P144"/>
  <c r="BK164"/>
  <c r="J164"/>
  <c r="J99"/>
  <c r="BK183"/>
  <c r="J183"/>
  <c r="J100"/>
  <c r="R194"/>
  <c r="R191"/>
  <c r="R208"/>
  <c r="R217"/>
  <c r="P222"/>
  <c r="T228"/>
  <c r="T239"/>
  <c r="R244"/>
  <c i="3" r="R152"/>
  <c r="R146"/>
  <c r="BK180"/>
  <c r="J180"/>
  <c r="J100"/>
  <c r="BK199"/>
  <c r="J199"/>
  <c r="J101"/>
  <c r="R208"/>
  <c r="R212"/>
  <c r="P216"/>
  <c r="T229"/>
  <c r="R240"/>
  <c r="R246"/>
  <c r="R252"/>
  <c r="P267"/>
  <c r="R272"/>
  <c i="4" r="BK155"/>
  <c r="J155"/>
  <c r="J99"/>
  <c r="BK164"/>
  <c r="J164"/>
  <c r="J100"/>
  <c r="R175"/>
  <c r="R172"/>
  <c r="R189"/>
  <c r="P198"/>
  <c r="BK208"/>
  <c r="J208"/>
  <c r="J108"/>
  <c r="T208"/>
  <c r="T215"/>
  <c r="R220"/>
  <c i="2" r="BK145"/>
  <c r="T164"/>
  <c r="T183"/>
  <c r="P194"/>
  <c r="P191"/>
  <c r="T208"/>
  <c r="T217"/>
  <c r="T222"/>
  <c r="P228"/>
  <c r="P239"/>
  <c r="BK244"/>
  <c r="J244"/>
  <c r="J110"/>
  <c i="3" r="BK152"/>
  <c r="J152"/>
  <c r="J99"/>
  <c r="T180"/>
  <c r="R199"/>
  <c r="T208"/>
  <c r="T212"/>
  <c r="R216"/>
  <c r="P229"/>
  <c r="T240"/>
  <c r="T246"/>
  <c r="P252"/>
  <c r="BK267"/>
  <c r="J267"/>
  <c r="J111"/>
  <c r="BK272"/>
  <c r="J272"/>
  <c r="J112"/>
  <c i="4" r="BK145"/>
  <c r="J145"/>
  <c r="J98"/>
  <c r="R145"/>
  <c r="R144"/>
  <c r="T155"/>
  <c r="T164"/>
  <c r="BK175"/>
  <c r="J175"/>
  <c r="J104"/>
  <c r="BK189"/>
  <c r="J189"/>
  <c r="J105"/>
  <c r="BK198"/>
  <c r="J198"/>
  <c r="J106"/>
  <c r="R198"/>
  <c r="R202"/>
  <c r="R208"/>
  <c r="P215"/>
  <c r="P220"/>
  <c i="2" r="BK250"/>
  <c r="J250"/>
  <c r="J112"/>
  <c r="BK252"/>
  <c r="J252"/>
  <c r="J113"/>
  <c i="3" r="BK147"/>
  <c r="J147"/>
  <c r="J98"/>
  <c r="BK281"/>
  <c r="J281"/>
  <c r="J114"/>
  <c i="4" r="BK173"/>
  <c r="J173"/>
  <c r="J103"/>
  <c i="2" r="BK192"/>
  <c r="J192"/>
  <c r="J103"/>
  <c i="3" r="BK205"/>
  <c r="J205"/>
  <c r="J102"/>
  <c i="2" r="BK189"/>
  <c r="J189"/>
  <c r="J101"/>
  <c i="4" r="BK170"/>
  <c r="J170"/>
  <c r="J101"/>
  <c i="3" r="BK283"/>
  <c r="J283"/>
  <c r="J115"/>
  <c i="4" r="BK227"/>
  <c r="BK229"/>
  <c r="J229"/>
  <c r="J113"/>
  <c r="E85"/>
  <c r="J137"/>
  <c r="BE146"/>
  <c r="BE152"/>
  <c r="BE157"/>
  <c r="BE158"/>
  <c r="BE169"/>
  <c r="BE179"/>
  <c r="BE187"/>
  <c r="BE194"/>
  <c r="BE195"/>
  <c r="BE196"/>
  <c r="BE197"/>
  <c r="BE199"/>
  <c r="BE200"/>
  <c r="BE201"/>
  <c r="BE210"/>
  <c r="BE212"/>
  <c i="3" r="BK146"/>
  <c r="J146"/>
  <c r="J97"/>
  <c i="4" r="F140"/>
  <c r="BE166"/>
  <c r="BE167"/>
  <c r="BE171"/>
  <c r="BE176"/>
  <c r="BE190"/>
  <c r="BE203"/>
  <c r="BE209"/>
  <c r="BE213"/>
  <c r="BE216"/>
  <c r="BE219"/>
  <c r="BE228"/>
  <c r="BE230"/>
  <c r="BE149"/>
  <c r="BE178"/>
  <c r="BE180"/>
  <c r="BE181"/>
  <c r="BE182"/>
  <c r="BE185"/>
  <c r="BE186"/>
  <c r="BE188"/>
  <c r="BE192"/>
  <c r="BE204"/>
  <c r="BE206"/>
  <c r="BE214"/>
  <c r="BE156"/>
  <c r="BE165"/>
  <c r="BE174"/>
  <c r="BE177"/>
  <c r="BE183"/>
  <c r="BE184"/>
  <c r="BE191"/>
  <c r="BE193"/>
  <c r="BE207"/>
  <c r="BE221"/>
  <c r="BE225"/>
  <c i="3" r="E85"/>
  <c r="J139"/>
  <c r="BE159"/>
  <c r="BE170"/>
  <c r="BE172"/>
  <c r="BE200"/>
  <c r="BE201"/>
  <c r="BE204"/>
  <c r="BE217"/>
  <c r="BE223"/>
  <c r="BE232"/>
  <c r="BE237"/>
  <c r="BE245"/>
  <c r="BE247"/>
  <c r="BE248"/>
  <c r="BE250"/>
  <c r="BE253"/>
  <c r="BE260"/>
  <c r="BE266"/>
  <c r="BE282"/>
  <c i="2" r="J145"/>
  <c r="J98"/>
  <c i="3" r="F142"/>
  <c r="BE187"/>
  <c r="BE193"/>
  <c r="BE194"/>
  <c r="BE195"/>
  <c r="BE211"/>
  <c r="BE214"/>
  <c r="BE220"/>
  <c r="BE222"/>
  <c r="BE225"/>
  <c r="BE235"/>
  <c r="BE241"/>
  <c r="BE243"/>
  <c r="BE244"/>
  <c r="BE258"/>
  <c r="BE148"/>
  <c r="BE153"/>
  <c r="BE162"/>
  <c r="BE178"/>
  <c r="BE190"/>
  <c r="BE209"/>
  <c r="BE210"/>
  <c r="BE218"/>
  <c r="BE227"/>
  <c r="BE233"/>
  <c r="BE236"/>
  <c r="BE238"/>
  <c r="BE242"/>
  <c r="BE268"/>
  <c r="BE284"/>
  <c r="BE156"/>
  <c r="BE166"/>
  <c r="BE171"/>
  <c r="BE175"/>
  <c r="BE179"/>
  <c r="BE181"/>
  <c r="BE182"/>
  <c r="BE202"/>
  <c r="BE206"/>
  <c r="BE213"/>
  <c r="BE215"/>
  <c r="BE219"/>
  <c r="BE221"/>
  <c r="BE224"/>
  <c r="BE226"/>
  <c r="BE228"/>
  <c r="BE230"/>
  <c r="BE231"/>
  <c r="BE234"/>
  <c r="BE239"/>
  <c r="BE251"/>
  <c r="BE263"/>
  <c r="BE271"/>
  <c r="BE273"/>
  <c r="BE279"/>
  <c i="2" r="E133"/>
  <c r="F140"/>
  <c r="BE153"/>
  <c r="BE163"/>
  <c r="BE165"/>
  <c r="BE178"/>
  <c r="BE186"/>
  <c r="BE190"/>
  <c r="BE199"/>
  <c r="BE200"/>
  <c r="BE215"/>
  <c r="BE150"/>
  <c r="BE159"/>
  <c r="BE175"/>
  <c r="BE196"/>
  <c r="BE197"/>
  <c r="BE201"/>
  <c r="BE203"/>
  <c r="BE205"/>
  <c r="BE209"/>
  <c r="BE216"/>
  <c r="J137"/>
  <c r="BE146"/>
  <c r="BE156"/>
  <c r="BE166"/>
  <c r="BE185"/>
  <c r="BE188"/>
  <c r="BE193"/>
  <c r="BE198"/>
  <c r="BE204"/>
  <c r="BE207"/>
  <c r="BE213"/>
  <c r="BE214"/>
  <c r="BE218"/>
  <c r="BE226"/>
  <c r="BE238"/>
  <c r="BE240"/>
  <c r="BE251"/>
  <c r="BE149"/>
  <c r="BE162"/>
  <c r="BE169"/>
  <c r="BE172"/>
  <c r="BE184"/>
  <c r="BE195"/>
  <c r="BE202"/>
  <c r="BE206"/>
  <c r="BE210"/>
  <c r="BE211"/>
  <c r="BE212"/>
  <c r="BE219"/>
  <c r="BE220"/>
  <c r="BE221"/>
  <c r="BE223"/>
  <c r="BE224"/>
  <c r="BE227"/>
  <c r="BE229"/>
  <c r="BE230"/>
  <c r="BE232"/>
  <c r="BE235"/>
  <c r="BE243"/>
  <c r="BE245"/>
  <c r="BE248"/>
  <c r="BE253"/>
  <c r="F36"/>
  <c i="1" r="BA95"/>
  <c i="2" r="F37"/>
  <c i="1" r="BB95"/>
  <c i="4" r="F38"/>
  <c i="1" r="BC97"/>
  <c i="3" r="J36"/>
  <c i="1" r="AW96"/>
  <c i="2" r="F39"/>
  <c i="1" r="BD95"/>
  <c i="2" r="J36"/>
  <c i="1" r="AW95"/>
  <c i="4" r="F36"/>
  <c i="1" r="BA97"/>
  <c i="4" r="J36"/>
  <c i="1" r="AW97"/>
  <c i="4" r="F39"/>
  <c i="1" r="BD97"/>
  <c i="3" r="F36"/>
  <c i="1" r="BA96"/>
  <c i="3" r="F37"/>
  <c i="1" r="BB96"/>
  <c i="2" r="F38"/>
  <c i="1" r="BC95"/>
  <c i="4" r="F37"/>
  <c i="1" r="BB97"/>
  <c i="3" r="F38"/>
  <c i="1" r="BC96"/>
  <c i="3" r="F39"/>
  <c i="1" r="BD96"/>
  <c i="4" l="1" r="R143"/>
  <c r="T144"/>
  <c r="T143"/>
  <c i="3" r="T207"/>
  <c r="T145"/>
  <c i="2" r="BK144"/>
  <c r="J144"/>
  <c r="J97"/>
  <c i="3" r="R207"/>
  <c r="R145"/>
  <c i="2" r="P143"/>
  <c i="1" r="AU95"/>
  <c i="2" r="R144"/>
  <c r="R143"/>
  <c i="4" r="P144"/>
  <c r="P143"/>
  <c i="1" r="AU97"/>
  <c i="4" r="BK226"/>
  <c r="J226"/>
  <c r="J111"/>
  <c i="3" r="P207"/>
  <c r="P145"/>
  <c i="1" r="AU96"/>
  <c i="2" r="T144"/>
  <c r="T143"/>
  <c i="3" r="BK280"/>
  <c r="J280"/>
  <c r="J113"/>
  <c i="4" r="BK144"/>
  <c r="J144"/>
  <c r="J97"/>
  <c i="2" r="BK191"/>
  <c r="J191"/>
  <c r="J102"/>
  <c r="BK249"/>
  <c r="J249"/>
  <c r="J111"/>
  <c i="3" r="BK207"/>
  <c r="J207"/>
  <c r="J103"/>
  <c i="4" r="BK172"/>
  <c r="J172"/>
  <c r="J102"/>
  <c r="J227"/>
  <c r="J112"/>
  <c i="3" r="BK145"/>
  <c r="J145"/>
  <c r="J96"/>
  <c r="J30"/>
  <c i="1" r="BD94"/>
  <c r="W36"/>
  <c i="3" r="J124"/>
  <c r="J118"/>
  <c r="J31"/>
  <c r="J32"/>
  <c i="1" r="AG96"/>
  <c r="BC94"/>
  <c r="W35"/>
  <c r="BB94"/>
  <c r="W34"/>
  <c r="BA94"/>
  <c r="AW94"/>
  <c r="AK33"/>
  <c i="4" l="1" r="BK143"/>
  <c r="J143"/>
  <c r="J96"/>
  <c r="J30"/>
  <c i="2" r="BK143"/>
  <c r="J143"/>
  <c r="J96"/>
  <c r="J30"/>
  <c i="3" r="BE124"/>
  <c i="1" r="AU94"/>
  <c i="4" r="J122"/>
  <c r="J116"/>
  <c r="J124"/>
  <c i="2" r="J122"/>
  <c r="J116"/>
  <c r="J124"/>
  <c i="1" r="AX94"/>
  <c i="3" r="J35"/>
  <c i="1" r="AV96"/>
  <c r="AT96"/>
  <c r="AN96"/>
  <c i="3" r="J126"/>
  <c i="1" r="W33"/>
  <c i="3" r="F35"/>
  <c i="1" r="AZ96"/>
  <c r="AY94"/>
  <c i="2" l="1" r="J31"/>
  <c r="BE122"/>
  <c i="4" r="BE122"/>
  <c r="J31"/>
  <c i="3" r="J41"/>
  <c i="2" r="J35"/>
  <c i="1" r="AV95"/>
  <c r="AT95"/>
  <c i="4" r="J35"/>
  <c i="1" r="AV97"/>
  <c r="AT97"/>
  <c i="4" r="J32"/>
  <c i="1" r="AG97"/>
  <c r="AN97"/>
  <c i="2" r="J32"/>
  <c i="1" r="AG95"/>
  <c r="AN95"/>
  <c i="2" l="1" r="J41"/>
  <c i="4" r="J41"/>
  <c r="F35"/>
  <c i="1" r="AZ97"/>
  <c r="AG94"/>
  <c r="AG102"/>
  <c r="AV102"/>
  <c r="BY102"/>
  <c i="2" r="F35"/>
  <c i="1" r="AZ95"/>
  <c l="1" r="CD102"/>
  <c r="AG101"/>
  <c r="AV101"/>
  <c r="BY101"/>
  <c r="AG103"/>
  <c r="CD103"/>
  <c r="AK26"/>
  <c r="AN102"/>
  <c r="AZ94"/>
  <c r="AV94"/>
  <c r="AT94"/>
  <c r="AN94"/>
  <c r="AG100"/>
  <c r="AV100"/>
  <c r="BY100"/>
  <c l="1" r="CD100"/>
  <c r="CD101"/>
  <c r="AV103"/>
  <c r="BY103"/>
  <c r="AK32"/>
  <c r="AN101"/>
  <c r="AN100"/>
  <c r="AG99"/>
  <c r="AK27"/>
  <c r="AK29"/>
  <c r="W32"/>
  <c l="1" r="AK38"/>
  <c r="AN103"/>
  <c r="AN99"/>
  <c r="AN105"/>
  <c r="AG10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<sst xmlns="http://schemas.openxmlformats.org/spreadsheetml/2006/main">
  <si>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</si>
  <si>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</si>
  <si>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</si>
  <si>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</si>
  <si>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</si>
  <si>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{ac2ccdae-f7f3-47c6-905f-e93678414b9c}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</si>
  <si>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</si>
  <si>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</si>
  <si>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</si>
  <si>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</si>
  <si>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</si>
  <si>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</si>
  <si>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</si>
  <si>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</si>
  <si>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711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</si>
  <si>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</si>
  <si>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</si>
  <si>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Město Strakonice - bezbariérové WC</t>
  </si>
  <si>
    <t>KSO:</t>
  </si>
  <si>
    <t>CC-CZ:</t>
  </si>
  <si>
    <t>Místo:</t>
  </si>
  <si>
    <t xml:space="preserve"> </t>
  </si>
  <si>
    <t>Datum:</t>
  </si>
  <si>
    <t>9. 2. 2017</t>
  </si>
  <si>
    <t>Zadavatel:</t>
  </si>
  <si>
    <t>IČ:</t>
  </si>
  <si>
    <t>Město Strakonice</t>
  </si>
  <si>
    <t>DIČ:</t>
  </si>
  <si>
    <t>Uchazeč:</t>
  </si>
  <si>
    <t>Vyplň údaj</t>
  </si>
  <si>
    <t>Projektant:</t>
  </si>
  <si>
    <t>Penta - ing. Nejedlý</t>
  </si>
  <si>
    <t>True</t>
  </si>
  <si>
    <t>Zpracovatel:</t>
  </si>
  <si>
    <t xml:space="preserve">Ing. Karel Bernas 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</si>
  <si>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</si>
  <si>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</si>
  <si>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</si>
  <si>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</si>
  <si>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</si>
  <si>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</si>
  <si>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</si>
  <si>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</si>
  <si>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</si>
  <si>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</si>
  <si>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</si>
  <si>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</si>
  <si>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</si>
  <si>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</si>
  <si>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</si>
  <si>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</si>
  <si>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</si>
  <si>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</si>
  <si>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</si>
  <si>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</si>
  <si>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</si>
  <si>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</si>
  <si>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</si>
  <si>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</si>
  <si>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</si>
  <si>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</si>
  <si>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</si>
  <si>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</si>
  <si>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</si>
  <si>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</si>
  <si>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</si>
  <si>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</si>
  <si>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</si>
  <si>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</si>
  <si>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</si>
  <si>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</si>
  <si>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</si>
  <si>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</si>
  <si>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</si>
  <si>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</si>
  <si>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</si>
  <si>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</si>
  <si>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</si>
  <si>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</si>
  <si>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</si>
  <si>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</si>
  <si>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</si>
  <si>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</si>
  <si>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</si>
  <si>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 xml:space="preserve">ZŠ  Poděbradova </t>
  </si>
  <si>
    <t>STA</t>
  </si>
  <si>
    <t>1</t>
  </si>
  <si>
    <t>{cb04c333-206c-412b-9c8d-46290410037b}</t>
  </si>
  <si>
    <t>2</t>
  </si>
  <si>
    <t>02</t>
  </si>
  <si>
    <t xml:space="preserve">ZŠ Čelakovského - budova Chelčického </t>
  </si>
  <si>
    <t>{ed70c19a-8d6d-4834-857f-b2d3a057b46f}</t>
  </si>
  <si>
    <t>03</t>
  </si>
  <si>
    <t xml:space="preserve">ZŠ  Čelakovského - budova Jezerní</t>
  </si>
  <si>
    <t>{6b58f5e4-e67a-4404-9a72-10f531f7ab3a}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</si>
  <si>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</si>
  <si>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</si>
  <si>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</si>
  <si>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</si>
  <si>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</si>
  <si>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</si>
  <si>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</si>
  <si>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</si>
  <si>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</si>
  <si>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</si>
  <si>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</si>
  <si>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 xml:space="preserve">01 - ZŠ  Poděbradova </t>
  </si>
  <si>
    <t>Specifikace zařizovacích předmětů a vybavení je uvedena na výkresu č. 2a.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</si>
  <si>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</si>
  <si>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</si>
  <si>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</si>
  <si>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</si>
  <si>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</si>
  <si>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</si>
  <si>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</si>
  <si>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</si>
  <si>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</si>
  <si>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</si>
  <si>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</si>
  <si>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</si>
  <si>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 a vodovod</t>
  </si>
  <si>
    <t xml:space="preserve">    725 - Zdravotechnika - zařizovací předměty</t>
  </si>
  <si>
    <t xml:space="preserve">    741 - Elektroinstalace - silnoproud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</si>
  <si>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</si>
  <si>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</si>
  <si>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</si>
  <si>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</si>
  <si>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</si>
  <si>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</si>
  <si>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</si>
  <si>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VRN7 - Provozní vlivy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</si>
  <si>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</si>
  <si>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</si>
  <si>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</si>
  <si>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</si>
  <si>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</si>
  <si>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</si>
  <si>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</si>
  <si>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</si>
  <si>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</si>
  <si>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</si>
  <si>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</si>
  <si>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</si>
  <si>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</si>
  <si>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</si>
  <si>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</si>
  <si>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</si>
  <si>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</si>
  <si>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</si>
  <si>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</si>
  <si>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</si>
  <si>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</si>
  <si>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</si>
  <si>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</si>
  <si>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</si>
  <si>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</si>
  <si>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</si>
  <si>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</si>
  <si>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</si>
  <si>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612135101</t>
  </si>
  <si>
    <t xml:space="preserve">Hrubá výplň rýh ve stěnách maltou jakékoli šířky rýhy - začištění po vybourání příčky </t>
  </si>
  <si>
    <t>m2</t>
  </si>
  <si>
    <t>4</t>
  </si>
  <si>
    <t>223875995</t>
  </si>
  <si>
    <t>VV</t>
  </si>
  <si>
    <t>2*3*0,1</t>
  </si>
  <si>
    <t>Součet</t>
  </si>
  <si>
    <t>612311131</t>
  </si>
  <si>
    <t>Potažení vnitřních stěn vápenným štukem tloušťky do 3 mm</t>
  </si>
  <si>
    <t>-923870921</t>
  </si>
  <si>
    <t>3</t>
  </si>
  <si>
    <t>612321111</t>
  </si>
  <si>
    <t xml:space="preserve">Vápenocementová omítka hrubá - podklad pod obklady </t>
  </si>
  <si>
    <t>561397668</t>
  </si>
  <si>
    <t>(2,7+1,7+2,7+0,9)*2,2</t>
  </si>
  <si>
    <t>612325421</t>
  </si>
  <si>
    <t>Oprava vnitřní vápenocementové štukové omítky stěn v rozsahu plochy do 10%</t>
  </si>
  <si>
    <t>-2016052816</t>
  </si>
  <si>
    <t>(5,4+3,4)*0,8</t>
  </si>
  <si>
    <t>5</t>
  </si>
  <si>
    <t>631312121</t>
  </si>
  <si>
    <t xml:space="preserve">Doplnění dosavadních mazanin betonem prostým  - vyrovnání plochy po odbourání dlažby </t>
  </si>
  <si>
    <t>m3</t>
  </si>
  <si>
    <t>-329702338</t>
  </si>
  <si>
    <t>4,7*0,05</t>
  </si>
  <si>
    <t>631312141</t>
  </si>
  <si>
    <t>Doplnění rýh v dosavadních mazaninách betonem prostým - začištění po vybourání příčky</t>
  </si>
  <si>
    <t>512892788</t>
  </si>
  <si>
    <t>1,7*0,1*0,15</t>
  </si>
  <si>
    <t>7</t>
  </si>
  <si>
    <t>642944121</t>
  </si>
  <si>
    <t>Osazování ocelových zárubní dodatečné pl do 2,5 m2</t>
  </si>
  <si>
    <t>kus</t>
  </si>
  <si>
    <t>-1701647207</t>
  </si>
  <si>
    <t>8</t>
  </si>
  <si>
    <t>M</t>
  </si>
  <si>
    <t>553311040</t>
  </si>
  <si>
    <t>zárubeň ocelová pro běžné zdění 800 L/P</t>
  </si>
  <si>
    <t>807090955</t>
  </si>
  <si>
    <t>9</t>
  </si>
  <si>
    <t>Ostatní konstrukce a práce, bourání</t>
  </si>
  <si>
    <t>952901111</t>
  </si>
  <si>
    <t>Vyčištění budov bytové a občanské výstavby při výšce podlaží do 4 m</t>
  </si>
  <si>
    <t>2073821700</t>
  </si>
  <si>
    <t>10</t>
  </si>
  <si>
    <t>962031132</t>
  </si>
  <si>
    <t>Bourání příček z cihel pálených na MVC tl do 100 mm</t>
  </si>
  <si>
    <t>-1417634507</t>
  </si>
  <si>
    <t>1,7*3,0</t>
  </si>
  <si>
    <t>11</t>
  </si>
  <si>
    <t>965081213</t>
  </si>
  <si>
    <t>Bourání podlah z dlaždic keramických nebo xylolitových tl do 10 mm plochy přes 1 m2</t>
  </si>
  <si>
    <t>446435599</t>
  </si>
  <si>
    <t>4,7</t>
  </si>
  <si>
    <t>12</t>
  </si>
  <si>
    <t>967031733</t>
  </si>
  <si>
    <t xml:space="preserve">Přisekání zdiva z cihel pálených  pro rozšíření dveřního otvoru</t>
  </si>
  <si>
    <t>-1530681267</t>
  </si>
  <si>
    <t>2*0,3*3</t>
  </si>
  <si>
    <t>13</t>
  </si>
  <si>
    <t>968072455</t>
  </si>
  <si>
    <t>Vybourání kovových dveřních zárubní pl do 2 m2</t>
  </si>
  <si>
    <t>649406002</t>
  </si>
  <si>
    <t>0,7*2</t>
  </si>
  <si>
    <t>14</t>
  </si>
  <si>
    <t>978059541</t>
  </si>
  <si>
    <t>Odsekání a odebrání obkladů stěn z vnitřních obkládaček plochy přes 1 m2</t>
  </si>
  <si>
    <t>-1149318023</t>
  </si>
  <si>
    <t>2*2,7*2,2</t>
  </si>
  <si>
    <t>1,7*2,2</t>
  </si>
  <si>
    <t>0,9*2,2</t>
  </si>
  <si>
    <t>997</t>
  </si>
  <si>
    <t>Přesun sutě</t>
  </si>
  <si>
    <t>997013152</t>
  </si>
  <si>
    <t>Vnitrostaveništní doprava suti a vybouraných hmot pro budovy v do 9 m s omezením mechanizace</t>
  </si>
  <si>
    <t>t</t>
  </si>
  <si>
    <t>-136442839</t>
  </si>
  <si>
    <t>16</t>
  </si>
  <si>
    <t>997013501</t>
  </si>
  <si>
    <t>Odvoz suti a vybouraných hmot na skládku nebo meziskládku do 1 km se složením</t>
  </si>
  <si>
    <t>1960280620</t>
  </si>
  <si>
    <t>17</t>
  </si>
  <si>
    <t>997013509</t>
  </si>
  <si>
    <t>Příplatek k odvozu suti a vybouraných hmot na skládku ZKD 1 km přes 1 km</t>
  </si>
  <si>
    <t>-640843813</t>
  </si>
  <si>
    <t>2,709*3 'Přepočtené koeficientem množství</t>
  </si>
  <si>
    <t>18</t>
  </si>
  <si>
    <t>997013831</t>
  </si>
  <si>
    <t>Poplatek za uložení stavebního směsného odpadu na skládce (skládkovné)</t>
  </si>
  <si>
    <t>1118925399</t>
  </si>
  <si>
    <t>998</t>
  </si>
  <si>
    <t>Přesun hmot</t>
  </si>
  <si>
    <t>19</t>
  </si>
  <si>
    <t>998011002</t>
  </si>
  <si>
    <t>Přesun hmot pro budovy zděné v do 12 m</t>
  </si>
  <si>
    <t>253164066</t>
  </si>
  <si>
    <t>PSV</t>
  </si>
  <si>
    <t>Práce a dodávky PSV</t>
  </si>
  <si>
    <t>721</t>
  </si>
  <si>
    <t>Zdravotechnika - vnitřní kanalizace a vodovod</t>
  </si>
  <si>
    <t>20</t>
  </si>
  <si>
    <t xml:space="preserve">721 R 1 </t>
  </si>
  <si>
    <t xml:space="preserve">Úprava  připojení ke stáv. rozvodům vody a kanalizace</t>
  </si>
  <si>
    <t>kpl</t>
  </si>
  <si>
    <t>-1039586960</t>
  </si>
  <si>
    <t>725</t>
  </si>
  <si>
    <t>Zdravotechnika - zařizovací předměty</t>
  </si>
  <si>
    <t xml:space="preserve">725 R 1 </t>
  </si>
  <si>
    <t>Dodávka a montáž madla u WC pevného - viz. PD</t>
  </si>
  <si>
    <t>ks</t>
  </si>
  <si>
    <t>273911301</t>
  </si>
  <si>
    <t>22</t>
  </si>
  <si>
    <t xml:space="preserve">725 R 2 </t>
  </si>
  <si>
    <t xml:space="preserve">Dodávka a montáž madla u WC sklopného  - viz. PD</t>
  </si>
  <si>
    <t xml:space="preserve">ks </t>
  </si>
  <si>
    <t>-413094655</t>
  </si>
  <si>
    <t>23</t>
  </si>
  <si>
    <t xml:space="preserve">725 R 3 </t>
  </si>
  <si>
    <t>Dodávka a montáž madla svislého - viz. PD</t>
  </si>
  <si>
    <t>-1625269244</t>
  </si>
  <si>
    <t>24</t>
  </si>
  <si>
    <t>725 R 4</t>
  </si>
  <si>
    <t>Dodávka a montáž zrcadla - viz. PD</t>
  </si>
  <si>
    <t>-1800185940</t>
  </si>
  <si>
    <t>25</t>
  </si>
  <si>
    <t>725 R 5</t>
  </si>
  <si>
    <t>Dodávka a montáž odpadkového koše - viz. PD</t>
  </si>
  <si>
    <t>-1155155495</t>
  </si>
  <si>
    <t>26</t>
  </si>
  <si>
    <t>725 R 6</t>
  </si>
  <si>
    <t>Dodávka a montáž háčku na oděv - viz. PD</t>
  </si>
  <si>
    <t>-1331080620</t>
  </si>
  <si>
    <t>27</t>
  </si>
  <si>
    <t>725110814</t>
  </si>
  <si>
    <t>Demontáž klozetu Kombi, odsávací</t>
  </si>
  <si>
    <t>soubor</t>
  </si>
  <si>
    <t>529542877</t>
  </si>
  <si>
    <t>28</t>
  </si>
  <si>
    <t>725112173</t>
  </si>
  <si>
    <t>Kombi klozet - ivalid. úprava viz. PD</t>
  </si>
  <si>
    <t>-763432406</t>
  </si>
  <si>
    <t>29</t>
  </si>
  <si>
    <t>725210821</t>
  </si>
  <si>
    <t>Demontáž umyvadel bez výtokových armatur</t>
  </si>
  <si>
    <t>-2127265058</t>
  </si>
  <si>
    <t>30</t>
  </si>
  <si>
    <t>725211621</t>
  </si>
  <si>
    <t>Umyvadlo keramické připevněné na stěnu šrouby bílé se sloupem na sifon - viz. PD</t>
  </si>
  <si>
    <t>-822156492</t>
  </si>
  <si>
    <t>31</t>
  </si>
  <si>
    <t>725820802</t>
  </si>
  <si>
    <t xml:space="preserve">Demontáž baterie </t>
  </si>
  <si>
    <t>1332243682</t>
  </si>
  <si>
    <t>32</t>
  </si>
  <si>
    <t>725822612</t>
  </si>
  <si>
    <t>Baterie umyvadlové stojánkové pákové s výpustí - viz. PD</t>
  </si>
  <si>
    <t>1599374229</t>
  </si>
  <si>
    <t>33</t>
  </si>
  <si>
    <t>998725102</t>
  </si>
  <si>
    <t>Přesun hmot tonážní pro zařizovací předměty v objektech v do 12 m</t>
  </si>
  <si>
    <t>1572291355</t>
  </si>
  <si>
    <t>741</t>
  </si>
  <si>
    <t>Elektroinstalace - silnoproud</t>
  </si>
  <si>
    <t>34</t>
  </si>
  <si>
    <t xml:space="preserve">741 R 1 </t>
  </si>
  <si>
    <t>Dodávka a montáž bezdrát. zvonku - nouzové volání</t>
  </si>
  <si>
    <t>-259571803</t>
  </si>
  <si>
    <t>35</t>
  </si>
  <si>
    <t>741310001</t>
  </si>
  <si>
    <t xml:space="preserve">Montáž vypínač nástěnný </t>
  </si>
  <si>
    <t>1731377682</t>
  </si>
  <si>
    <t>36</t>
  </si>
  <si>
    <t>358110710</t>
  </si>
  <si>
    <t xml:space="preserve">zásuvka  standard</t>
  </si>
  <si>
    <t>1986576157</t>
  </si>
  <si>
    <t>37</t>
  </si>
  <si>
    <t>35812100x</t>
  </si>
  <si>
    <t>vypínač světelný</t>
  </si>
  <si>
    <t>1740611324</t>
  </si>
  <si>
    <t>38</t>
  </si>
  <si>
    <t>741313001</t>
  </si>
  <si>
    <t>Montáž zásuvka se zapojením vodičů</t>
  </si>
  <si>
    <t>976266138</t>
  </si>
  <si>
    <t>39</t>
  </si>
  <si>
    <t>741370002</t>
  </si>
  <si>
    <t>Montáž svítidlo žárovkové bytové stropní přisazené 1 zdroj se sklem</t>
  </si>
  <si>
    <t>-757490449</t>
  </si>
  <si>
    <t>40</t>
  </si>
  <si>
    <t>34821275x</t>
  </si>
  <si>
    <t xml:space="preserve">svítidlo  žárovkové</t>
  </si>
  <si>
    <t>-1013464379</t>
  </si>
  <si>
    <t>41</t>
  </si>
  <si>
    <t>741810001</t>
  </si>
  <si>
    <t>Celková prohlídka elektrického rozvodu a zařízení do 100 000,- Kč</t>
  </si>
  <si>
    <t>-539902046</t>
  </si>
  <si>
    <t>766</t>
  </si>
  <si>
    <t>Konstrukce truhlářské</t>
  </si>
  <si>
    <t>42</t>
  </si>
  <si>
    <t>766660001</t>
  </si>
  <si>
    <t>Montáž dveřních křídel otvíravých 1křídlových š do 0,8 m do ocelové zárubně</t>
  </si>
  <si>
    <t>510828473</t>
  </si>
  <si>
    <t>43</t>
  </si>
  <si>
    <t>611617210</t>
  </si>
  <si>
    <t xml:space="preserve">dveře vnitřní hladké  plné 1křídlové 80x197 cm - včetně kování a ival. úprav (madla + zámek) - viz. PD</t>
  </si>
  <si>
    <t>-1608665654</t>
  </si>
  <si>
    <t>44</t>
  </si>
  <si>
    <t>766691914</t>
  </si>
  <si>
    <t>Vyvěšení nebo zavěšení dřevěných křídel dveří pl do 2 m2</t>
  </si>
  <si>
    <t>1837896932</t>
  </si>
  <si>
    <t>45</t>
  </si>
  <si>
    <t>998766102</t>
  </si>
  <si>
    <t>Přesun hmot tonážní pro konstrukce truhlářské v objektech v do 12 m</t>
  </si>
  <si>
    <t>1465447714</t>
  </si>
  <si>
    <t>771</t>
  </si>
  <si>
    <t>Podlahy z dlaždic</t>
  </si>
  <si>
    <t>46</t>
  </si>
  <si>
    <t>771574113</t>
  </si>
  <si>
    <t>Montáž podlah keramických režných hladkých lepených flexibilním lepidlem do 12 ks/m2</t>
  </si>
  <si>
    <t>566288520</t>
  </si>
  <si>
    <t>47</t>
  </si>
  <si>
    <t>597614100</t>
  </si>
  <si>
    <t xml:space="preserve">dlaždice keramické slinuté neglazované mrazuvzdorné </t>
  </si>
  <si>
    <t>1084179240</t>
  </si>
  <si>
    <t>4,7*1,1 'Přepočtené koeficientem množství</t>
  </si>
  <si>
    <t>48</t>
  </si>
  <si>
    <t>771990112</t>
  </si>
  <si>
    <t>Vyrovnání podkladu samonivelační stěrkou tl 4 mm pevnosti 30 Mpa</t>
  </si>
  <si>
    <t>1683800316</t>
  </si>
  <si>
    <t>49</t>
  </si>
  <si>
    <t>998771102</t>
  </si>
  <si>
    <t>Přesun hmot tonážní pro podlahy z dlaždic v objektech v do 12 m</t>
  </si>
  <si>
    <t>672673623</t>
  </si>
  <si>
    <t>781</t>
  </si>
  <si>
    <t>Dokončovací práce - obklady</t>
  </si>
  <si>
    <t>50</t>
  </si>
  <si>
    <t>781474113</t>
  </si>
  <si>
    <t xml:space="preserve">Montáž obkladů vnitřních keramických hladkých  lepených flexibilním lepidlem</t>
  </si>
  <si>
    <t>1959291715</t>
  </si>
  <si>
    <t>51</t>
  </si>
  <si>
    <t>597610280</t>
  </si>
  <si>
    <t xml:space="preserve">obkládačky keramické </t>
  </si>
  <si>
    <t>513615530</t>
  </si>
  <si>
    <t>17,6*1,1 'Přepočtené koeficientem množství</t>
  </si>
  <si>
    <t>52</t>
  </si>
  <si>
    <t>781494111</t>
  </si>
  <si>
    <t>Plastové profily rohové a koutové lepené flexibilním lepidlem</t>
  </si>
  <si>
    <t>m</t>
  </si>
  <si>
    <t>796755242</t>
  </si>
  <si>
    <t>4*2,2</t>
  </si>
  <si>
    <t>53</t>
  </si>
  <si>
    <t>781494511</t>
  </si>
  <si>
    <t>Plastové profily ukončovací lepené flexibilním lepidlem</t>
  </si>
  <si>
    <t>-231400305</t>
  </si>
  <si>
    <t>5,4+2,6</t>
  </si>
  <si>
    <t>54</t>
  </si>
  <si>
    <t>998781102</t>
  </si>
  <si>
    <t>Přesun hmot tonážní pro obklady keramické v objektech v do 12 m</t>
  </si>
  <si>
    <t>1727642444</t>
  </si>
  <si>
    <t>783</t>
  </si>
  <si>
    <t>Dokončovací práce - nátěry</t>
  </si>
  <si>
    <t>55</t>
  </si>
  <si>
    <t>783315101</t>
  </si>
  <si>
    <t>Mezinátěr jednonásobný syntetický standardní zámečnických konstrukcí</t>
  </si>
  <si>
    <t>-289042856</t>
  </si>
  <si>
    <t>"zárubně" 5*0,3</t>
  </si>
  <si>
    <t>56</t>
  </si>
  <si>
    <t>783317101</t>
  </si>
  <si>
    <t>Krycí jednonásobný syntetický standardní nátěr zámečnických konstrukcí</t>
  </si>
  <si>
    <t>2120063467</t>
  </si>
  <si>
    <t>784</t>
  </si>
  <si>
    <t>Dokončovací práce - malby a tapety</t>
  </si>
  <si>
    <t>57</t>
  </si>
  <si>
    <t>784181121</t>
  </si>
  <si>
    <t>Hloubková jednonásobná penetrace podkladu v místnostech výšky do 3,80 m</t>
  </si>
  <si>
    <t>503378063</t>
  </si>
  <si>
    <t>7,04+4,7</t>
  </si>
  <si>
    <t>58</t>
  </si>
  <si>
    <t>784211101</t>
  </si>
  <si>
    <t>Dvojnásobné bílé malby ze směsí za mokra výborně otěruvzdorných v místnostech výšky do 3,80 m</t>
  </si>
  <si>
    <t>26799177</t>
  </si>
  <si>
    <t>Vedlejší rozpočtové náklady</t>
  </si>
  <si>
    <t>VRN3</t>
  </si>
  <si>
    <t>59</t>
  </si>
  <si>
    <t>032002000</t>
  </si>
  <si>
    <t>Vybavení staveniště</t>
  </si>
  <si>
    <t>1024</t>
  </si>
  <si>
    <t>-695427507</t>
  </si>
  <si>
    <t>VRN7</t>
  </si>
  <si>
    <t>60</t>
  </si>
  <si>
    <t>071002000</t>
  </si>
  <si>
    <t>Provoz investora, třetích osob</t>
  </si>
  <si>
    <t>1763413800</t>
  </si>
  <si>
    <t xml:space="preserve">02 - ZŠ Čelakovského - budova Chelčického </t>
  </si>
  <si>
    <t>Specifikace zařizovacích předmětů a vybavení je uvedena na výkresu č. 2c.</t>
  </si>
  <si>
    <t xml:space="preserve">    3 - Svislé a kompletní konstrukce</t>
  </si>
  <si>
    <t xml:space="preserve">    721 - Zdravotechnika - vnitřní kanalizace</t>
  </si>
  <si>
    <t xml:space="preserve">    722 - Zdravotechnika - vnitřní vodovod</t>
  </si>
  <si>
    <t>Svislé a kompletní konstrukce</t>
  </si>
  <si>
    <t>342272323</t>
  </si>
  <si>
    <t>Příčky tl 100 mm z pórobetonových přesných hladkých příčkovek objemové hmotnosti 500 kg/m3</t>
  </si>
  <si>
    <t>-114871167</t>
  </si>
  <si>
    <t>0,8*1,8</t>
  </si>
  <si>
    <t>(1,74+0,25)*3,0</t>
  </si>
  <si>
    <t>1157207773</t>
  </si>
  <si>
    <t>2*0,1*3,0</t>
  </si>
  <si>
    <t>61213510x</t>
  </si>
  <si>
    <t>Hrubá výplň rýh ve stěnách maltou jakékoli šířky rýhy - pro ZTI</t>
  </si>
  <si>
    <t>-1832183378</t>
  </si>
  <si>
    <t>11,5*0,1</t>
  </si>
  <si>
    <t>612142001</t>
  </si>
  <si>
    <t>Potažení vnitřních stěn sklovláknitým pletivem vtlačeným do tenkovrstvé hmoty</t>
  </si>
  <si>
    <t>862773700</t>
  </si>
  <si>
    <t>2*7,41</t>
  </si>
  <si>
    <t>-715811179</t>
  </si>
  <si>
    <t>(3,52+1,425+1,675)*3</t>
  </si>
  <si>
    <t>(3,6+1,74+0,9)*0,8</t>
  </si>
  <si>
    <t>1410765058</t>
  </si>
  <si>
    <t>3,1*2,2</t>
  </si>
  <si>
    <t>612321141</t>
  </si>
  <si>
    <t>Vápenocementová omítka štuková dvouvrstvá vnitřních stěn nanášená ručně</t>
  </si>
  <si>
    <t>-449986796</t>
  </si>
  <si>
    <t>2026598220</t>
  </si>
  <si>
    <t>-81635067</t>
  </si>
  <si>
    <t>2,0*2,0</t>
  </si>
  <si>
    <t>1088130313</t>
  </si>
  <si>
    <t>(1,55+1,74)*0,1*0,15</t>
  </si>
  <si>
    <t>Osazování ocelových zárubní pl do 2,5 m2</t>
  </si>
  <si>
    <t>-1485797975</t>
  </si>
  <si>
    <t>-997322584</t>
  </si>
  <si>
    <t>-2122927578</t>
  </si>
  <si>
    <t>488446123</t>
  </si>
  <si>
    <t>1,55*3</t>
  </si>
  <si>
    <t>1,74*3</t>
  </si>
  <si>
    <t>-2*0,6*2</t>
  </si>
  <si>
    <t>-1355938677</t>
  </si>
  <si>
    <t>248987042</t>
  </si>
  <si>
    <t>0,8*2</t>
  </si>
  <si>
    <t>974031133</t>
  </si>
  <si>
    <t>Vysekání rýh ve zdivu cihelném hl do 50 mm š do 100 mm</t>
  </si>
  <si>
    <t>1211839695</t>
  </si>
  <si>
    <t>977311111</t>
  </si>
  <si>
    <t>Řezání stávajících betonových mazanin a dlažeb - oddělení potřebného prostoru v dlažbě</t>
  </si>
  <si>
    <t>-1644658155</t>
  </si>
  <si>
    <t>-1020702591</t>
  </si>
  <si>
    <t>-1050138425</t>
  </si>
  <si>
    <t>777864258</t>
  </si>
  <si>
    <t>1850433883</t>
  </si>
  <si>
    <t>2,202*3 'Přepočtené koeficientem množství</t>
  </si>
  <si>
    <t>-679737606</t>
  </si>
  <si>
    <t>-1554346202</t>
  </si>
  <si>
    <t>Zdravotechnika - vnitřní kanalizace</t>
  </si>
  <si>
    <t>-2141079423</t>
  </si>
  <si>
    <t>721173723</t>
  </si>
  <si>
    <t>Potrubí kanalizační z PE připojovací DN 50</t>
  </si>
  <si>
    <t>-1378518609</t>
  </si>
  <si>
    <t>998721102</t>
  </si>
  <si>
    <t>Přesun hmot tonážní pro vnitřní kanalizace v objektech v do 12 m</t>
  </si>
  <si>
    <t>-720298793</t>
  </si>
  <si>
    <t>722</t>
  </si>
  <si>
    <t>Zdravotechnika - vnitřní vodovod</t>
  </si>
  <si>
    <t>722173103</t>
  </si>
  <si>
    <t>Potrubí vodovodní plastové</t>
  </si>
  <si>
    <t>-1228674249</t>
  </si>
  <si>
    <t>722181211</t>
  </si>
  <si>
    <t>Ochrana vodovodního potrubí přilepenými termoizolačními trubicemi z PE tl do 6 mm DN do 22 mm</t>
  </si>
  <si>
    <t>526979018</t>
  </si>
  <si>
    <t>998722102</t>
  </si>
  <si>
    <t>Přesun hmot tonážní pro vnitřní vodovod v objektech v do 12 m</t>
  </si>
  <si>
    <t>-1341847895</t>
  </si>
  <si>
    <t>-1714145727</t>
  </si>
  <si>
    <t>289512953</t>
  </si>
  <si>
    <t>854137651</t>
  </si>
  <si>
    <t>-517171449</t>
  </si>
  <si>
    <t>-236459839</t>
  </si>
  <si>
    <t>459580555</t>
  </si>
  <si>
    <t>-2037283378</t>
  </si>
  <si>
    <t>1715863332</t>
  </si>
  <si>
    <t>1250914969</t>
  </si>
  <si>
    <t>725531101</t>
  </si>
  <si>
    <t>Elektrický ohřívač zásobníkový přepadový beztlakový 5 l / 2 kW</t>
  </si>
  <si>
    <t>-1338477599</t>
  </si>
  <si>
    <t>-344165189</t>
  </si>
  <si>
    <t>1973241056</t>
  </si>
  <si>
    <t>556790326</t>
  </si>
  <si>
    <t>741120001</t>
  </si>
  <si>
    <t>Montáž vodič Cu izolovaný plný pod omítku (CY)</t>
  </si>
  <si>
    <t>-1485836991</t>
  </si>
  <si>
    <t>341408440</t>
  </si>
  <si>
    <t xml:space="preserve">vodič izolovaný s Cu jádrem </t>
  </si>
  <si>
    <t>-1955791722</t>
  </si>
  <si>
    <t>-1433241988</t>
  </si>
  <si>
    <t>1597355314</t>
  </si>
  <si>
    <t>273136219</t>
  </si>
  <si>
    <t>-67074552</t>
  </si>
  <si>
    <t>1269607088</t>
  </si>
  <si>
    <t>573715737</t>
  </si>
  <si>
    <t>727426741</t>
  </si>
  <si>
    <t>-1510520681</t>
  </si>
  <si>
    <t>991592393</t>
  </si>
  <si>
    <t>611617200</t>
  </si>
  <si>
    <t xml:space="preserve">dveře vnitřní hladké  plné 1křídlové 80x197 cm </t>
  </si>
  <si>
    <t>-1430973856</t>
  </si>
  <si>
    <t>342230481</t>
  </si>
  <si>
    <t>-917376984</t>
  </si>
  <si>
    <t>1900195715</t>
  </si>
  <si>
    <t>667097096</t>
  </si>
  <si>
    <t>4*1,02 'Přepočtené koeficientem množství</t>
  </si>
  <si>
    <t>-1399096649</t>
  </si>
  <si>
    <t>61</t>
  </si>
  <si>
    <t>-571689142</t>
  </si>
  <si>
    <t>62</t>
  </si>
  <si>
    <t>-1184095040</t>
  </si>
  <si>
    <t>3,6*2,2</t>
  </si>
  <si>
    <t>63</t>
  </si>
  <si>
    <t>989012225</t>
  </si>
  <si>
    <t>13,64*1,05 'Přepočtené koeficientem množství</t>
  </si>
  <si>
    <t>64</t>
  </si>
  <si>
    <t>1366753905</t>
  </si>
  <si>
    <t>9*2,2</t>
  </si>
  <si>
    <t>65</t>
  </si>
  <si>
    <t>-535638896</t>
  </si>
  <si>
    <t>3,6+2,7</t>
  </si>
  <si>
    <t>66</t>
  </si>
  <si>
    <t>1709229002</t>
  </si>
  <si>
    <t>67</t>
  </si>
  <si>
    <t>-2116405992</t>
  </si>
  <si>
    <t>2*5*0,3</t>
  </si>
  <si>
    <t>68</t>
  </si>
  <si>
    <t>929323011</t>
  </si>
  <si>
    <t>69</t>
  </si>
  <si>
    <t>156047337</t>
  </si>
  <si>
    <t>(3,6+1,74)*0,8</t>
  </si>
  <si>
    <t xml:space="preserve">"strop"  11,2</t>
  </si>
  <si>
    <t>(1,74+0,25)*3</t>
  </si>
  <si>
    <t>70</t>
  </si>
  <si>
    <t>-957580569</t>
  </si>
  <si>
    <t>71</t>
  </si>
  <si>
    <t>1967960726</t>
  </si>
  <si>
    <t>72</t>
  </si>
  <si>
    <t>-2146075450</t>
  </si>
  <si>
    <t xml:space="preserve">03 - ZŠ  Čelakovského - budova Jezerní</t>
  </si>
  <si>
    <t>Specifikace zařizovacích předmětů a vybavení je uvedena na výkresu č. 2b.</t>
  </si>
  <si>
    <t>-713658262</t>
  </si>
  <si>
    <t>17,24</t>
  </si>
  <si>
    <t>-1867501610</t>
  </si>
  <si>
    <t>9,2*0,8</t>
  </si>
  <si>
    <t>-2077034665</t>
  </si>
  <si>
    <t>5,3*0,05</t>
  </si>
  <si>
    <t>1719745896</t>
  </si>
  <si>
    <t>2009193429</t>
  </si>
  <si>
    <t>292701598</t>
  </si>
  <si>
    <t>4,4*2,2</t>
  </si>
  <si>
    <t>4,8*2,2</t>
  </si>
  <si>
    <t>-0,9*2</t>
  </si>
  <si>
    <t>-0,6*2</t>
  </si>
  <si>
    <t>-839982392</t>
  </si>
  <si>
    <t>762305720</t>
  </si>
  <si>
    <t>-107571124</t>
  </si>
  <si>
    <t>1,356*4 'Přepočtené koeficientem množství</t>
  </si>
  <si>
    <t>1942552092</t>
  </si>
  <si>
    <t>909843835</t>
  </si>
  <si>
    <t>342554282</t>
  </si>
  <si>
    <t>1138945200</t>
  </si>
  <si>
    <t>-232546892</t>
  </si>
  <si>
    <t>73997582</t>
  </si>
  <si>
    <t>1692393549</t>
  </si>
  <si>
    <t>-1330399203</t>
  </si>
  <si>
    <t>1753748359</t>
  </si>
  <si>
    <t>1231907286</t>
  </si>
  <si>
    <t>-750966858</t>
  </si>
  <si>
    <t>509697711</t>
  </si>
  <si>
    <t>-225701070</t>
  </si>
  <si>
    <t>-28194006</t>
  </si>
  <si>
    <t>510712432</t>
  </si>
  <si>
    <t>-650333716</t>
  </si>
  <si>
    <t>747494559</t>
  </si>
  <si>
    <t>-255091867</t>
  </si>
  <si>
    <t>-2141171528</t>
  </si>
  <si>
    <t>716338071</t>
  </si>
  <si>
    <t>1846677214</t>
  </si>
  <si>
    <t>-1953261896</t>
  </si>
  <si>
    <t>790248946</t>
  </si>
  <si>
    <t>538979666</t>
  </si>
  <si>
    <t>766 R 1</t>
  </si>
  <si>
    <t>Úprava vstupních dveří na invalidní - montáž madla, výměnam zámku</t>
  </si>
  <si>
    <t>96767669</t>
  </si>
  <si>
    <t>389610159</t>
  </si>
  <si>
    <t>8701534</t>
  </si>
  <si>
    <t>761260409</t>
  </si>
  <si>
    <t>-1503965499</t>
  </si>
  <si>
    <t>5,3*1,05 'Přepočtené koeficientem množství</t>
  </si>
  <si>
    <t>1867765718</t>
  </si>
  <si>
    <t>-436293804</t>
  </si>
  <si>
    <t>-1078437005</t>
  </si>
  <si>
    <t>655088429</t>
  </si>
  <si>
    <t>17,24*1,05 'Přepočtené koeficientem množství</t>
  </si>
  <si>
    <t>-835305803</t>
  </si>
  <si>
    <t>-459855476</t>
  </si>
  <si>
    <t>809322056</t>
  </si>
  <si>
    <t>956454429</t>
  </si>
  <si>
    <t>-1901518979</t>
  </si>
  <si>
    <t>-427702366</t>
  </si>
  <si>
    <t>"strop" 5,3</t>
  </si>
  <si>
    <t>-1616671293</t>
  </si>
  <si>
    <t>522582628</t>
  </si>
  <si>
    <t>-799854457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</si>
</sst>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6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4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1" fillId="0" borderId="0" xfId="0" applyNumberFormat="1" applyFont="1" applyAlignment="1" applyProtection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23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1" customFormat="1" ht="14.4" customHeight="1">
      <c r="B26" s="20"/>
      <c r="C26" s="21"/>
      <c r="D26" s="37" t="s">
        <v>36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38">
        <f>ROUND(AG94,2)</f>
        <v>0</v>
      </c>
      <c r="AL26" s="21"/>
      <c r="AM26" s="21"/>
      <c r="AN26" s="21"/>
      <c r="AO26" s="21"/>
      <c r="AP26" s="21"/>
      <c r="AQ26" s="21"/>
      <c r="AR26" s="19"/>
      <c r="BE26" s="30"/>
    </row>
    <row r="27" s="1" customFormat="1" ht="14.4" customHeight="1">
      <c r="B27" s="20"/>
      <c r="C27" s="21"/>
      <c r="D27" s="37" t="s">
        <v>37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38">
        <f>ROUND(AG99, 2)</f>
        <v>0</v>
      </c>
      <c r="AL27" s="38"/>
      <c r="AM27" s="38"/>
      <c r="AN27" s="38"/>
      <c r="AO27" s="38"/>
      <c r="AP27" s="21"/>
      <c r="AQ27" s="21"/>
      <c r="AR27" s="19"/>
      <c r="BE27" s="30"/>
    </row>
    <row r="28" s="2" customFormat="1" ht="6.96" customHeigh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2"/>
      <c r="BE28" s="30"/>
    </row>
    <row r="29" s="2" customFormat="1" ht="25.92" customHeight="1">
      <c r="A29" s="39"/>
      <c r="B29" s="40"/>
      <c r="C29" s="41"/>
      <c r="D29" s="43" t="s">
        <v>38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5">
        <f>ROUND(AK26 + AK27, 2)</f>
        <v>0</v>
      </c>
      <c r="AL29" s="44"/>
      <c r="AM29" s="44"/>
      <c r="AN29" s="44"/>
      <c r="AO29" s="44"/>
      <c r="AP29" s="41"/>
      <c r="AQ29" s="41"/>
      <c r="AR29" s="42"/>
      <c r="BE29" s="30"/>
    </row>
    <row r="30" s="2" customFormat="1" ht="6.96" customHeight="1">
      <c r="A30" s="39"/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2"/>
      <c r="BE30" s="30"/>
    </row>
    <row r="31" s="2" customFormat="1">
      <c r="A31" s="39"/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6" t="s">
        <v>39</v>
      </c>
      <c r="M31" s="46"/>
      <c r="N31" s="46"/>
      <c r="O31" s="46"/>
      <c r="P31" s="46"/>
      <c r="Q31" s="41"/>
      <c r="R31" s="41"/>
      <c r="S31" s="41"/>
      <c r="T31" s="41"/>
      <c r="U31" s="41"/>
      <c r="V31" s="41"/>
      <c r="W31" s="46" t="s">
        <v>40</v>
      </c>
      <c r="X31" s="46"/>
      <c r="Y31" s="46"/>
      <c r="Z31" s="46"/>
      <c r="AA31" s="46"/>
      <c r="AB31" s="46"/>
      <c r="AC31" s="46"/>
      <c r="AD31" s="46"/>
      <c r="AE31" s="46"/>
      <c r="AF31" s="41"/>
      <c r="AG31" s="41"/>
      <c r="AH31" s="41"/>
      <c r="AI31" s="41"/>
      <c r="AJ31" s="41"/>
      <c r="AK31" s="46" t="s">
        <v>41</v>
      </c>
      <c r="AL31" s="46"/>
      <c r="AM31" s="46"/>
      <c r="AN31" s="46"/>
      <c r="AO31" s="46"/>
      <c r="AP31" s="41"/>
      <c r="AQ31" s="41"/>
      <c r="AR31" s="42"/>
      <c r="BE31" s="30"/>
    </row>
    <row r="32" s="3" customFormat="1" ht="14.4" customHeight="1">
      <c r="A32" s="3"/>
      <c r="B32" s="47"/>
      <c r="C32" s="48"/>
      <c r="D32" s="31" t="s">
        <v>42</v>
      </c>
      <c r="E32" s="48"/>
      <c r="F32" s="31" t="s">
        <v>43</v>
      </c>
      <c r="G32" s="48"/>
      <c r="H32" s="48"/>
      <c r="I32" s="48"/>
      <c r="J32" s="48"/>
      <c r="K32" s="48"/>
      <c r="L32" s="49">
        <v>0.20999999999999999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ROUND(AZ94 + SUM(CD99:CD103),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f>ROUND(AV94 + SUM(BY99:BY103), 2)</f>
        <v>0</v>
      </c>
      <c r="AL32" s="48"/>
      <c r="AM32" s="48"/>
      <c r="AN32" s="48"/>
      <c r="AO32" s="48"/>
      <c r="AP32" s="48"/>
      <c r="AQ32" s="48"/>
      <c r="AR32" s="51"/>
      <c r="BE32" s="52"/>
    </row>
    <row r="33" s="3" customFormat="1" ht="14.4" customHeight="1">
      <c r="A33" s="3"/>
      <c r="B33" s="47"/>
      <c r="C33" s="48"/>
      <c r="D33" s="48"/>
      <c r="E33" s="48"/>
      <c r="F33" s="31" t="s">
        <v>44</v>
      </c>
      <c r="G33" s="48"/>
      <c r="H33" s="48"/>
      <c r="I33" s="48"/>
      <c r="J33" s="48"/>
      <c r="K33" s="48"/>
      <c r="L33" s="49">
        <v>0.14999999999999999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ROUND(BA94 + SUM(CE99:CE103),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f>ROUND(AW94 + SUM(BZ99:BZ103), 2)</f>
        <v>0</v>
      </c>
      <c r="AL33" s="48"/>
      <c r="AM33" s="48"/>
      <c r="AN33" s="48"/>
      <c r="AO33" s="48"/>
      <c r="AP33" s="48"/>
      <c r="AQ33" s="48"/>
      <c r="AR33" s="51"/>
      <c r="BE33" s="52"/>
    </row>
    <row r="34" hidden="1" s="3" customFormat="1" ht="14.4" customHeight="1">
      <c r="A34" s="3"/>
      <c r="B34" s="47"/>
      <c r="C34" s="48"/>
      <c r="D34" s="48"/>
      <c r="E34" s="48"/>
      <c r="F34" s="31" t="s">
        <v>45</v>
      </c>
      <c r="G34" s="48"/>
      <c r="H34" s="48"/>
      <c r="I34" s="48"/>
      <c r="J34" s="48"/>
      <c r="K34" s="48"/>
      <c r="L34" s="49">
        <v>0.20999999999999999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50">
        <f>ROUND(BB94 + SUM(CF99:CF103), 2)</f>
        <v>0</v>
      </c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50">
        <v>0</v>
      </c>
      <c r="AL34" s="48"/>
      <c r="AM34" s="48"/>
      <c r="AN34" s="48"/>
      <c r="AO34" s="48"/>
      <c r="AP34" s="48"/>
      <c r="AQ34" s="48"/>
      <c r="AR34" s="51"/>
      <c r="BE34" s="52"/>
    </row>
    <row r="35" hidden="1" s="3" customFormat="1" ht="14.4" customHeight="1">
      <c r="A35" s="3"/>
      <c r="B35" s="47"/>
      <c r="C35" s="48"/>
      <c r="D35" s="48"/>
      <c r="E35" s="48"/>
      <c r="F35" s="31" t="s">
        <v>46</v>
      </c>
      <c r="G35" s="48"/>
      <c r="H35" s="48"/>
      <c r="I35" s="48"/>
      <c r="J35" s="48"/>
      <c r="K35" s="48"/>
      <c r="L35" s="49">
        <v>0.14999999999999999</v>
      </c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50">
        <f>ROUND(BC94 + SUM(CG99:CG103), 2)</f>
        <v>0</v>
      </c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0">
        <v>0</v>
      </c>
      <c r="AL35" s="48"/>
      <c r="AM35" s="48"/>
      <c r="AN35" s="48"/>
      <c r="AO35" s="48"/>
      <c r="AP35" s="48"/>
      <c r="AQ35" s="48"/>
      <c r="AR35" s="51"/>
      <c r="BE35" s="3"/>
    </row>
    <row r="36" hidden="1" s="3" customFormat="1" ht="14.4" customHeight="1">
      <c r="A36" s="3"/>
      <c r="B36" s="47"/>
      <c r="C36" s="48"/>
      <c r="D36" s="48"/>
      <c r="E36" s="48"/>
      <c r="F36" s="31" t="s">
        <v>47</v>
      </c>
      <c r="G36" s="48"/>
      <c r="H36" s="48"/>
      <c r="I36" s="48"/>
      <c r="J36" s="48"/>
      <c r="K36" s="48"/>
      <c r="L36" s="49">
        <v>0</v>
      </c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50">
        <f>ROUND(BD94 + SUM(CH99:CH103), 2)</f>
        <v>0</v>
      </c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50">
        <v>0</v>
      </c>
      <c r="AL36" s="48"/>
      <c r="AM36" s="48"/>
      <c r="AN36" s="48"/>
      <c r="AO36" s="48"/>
      <c r="AP36" s="48"/>
      <c r="AQ36" s="48"/>
      <c r="AR36" s="51"/>
      <c r="BE36" s="3"/>
    </row>
    <row r="37" s="2" customFormat="1" ht="6.96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2"/>
      <c r="BE37" s="39"/>
    </row>
    <row r="38" s="2" customFormat="1" ht="25.92" customHeight="1">
      <c r="A38" s="39"/>
      <c r="B38" s="40"/>
      <c r="C38" s="53"/>
      <c r="D38" s="54" t="s">
        <v>48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6" t="s">
        <v>49</v>
      </c>
      <c r="U38" s="55"/>
      <c r="V38" s="55"/>
      <c r="W38" s="55"/>
      <c r="X38" s="57" t="s">
        <v>50</v>
      </c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8">
        <f>SUM(AK29:AK36)</f>
        <v>0</v>
      </c>
      <c r="AL38" s="55"/>
      <c r="AM38" s="55"/>
      <c r="AN38" s="55"/>
      <c r="AO38" s="59"/>
      <c r="AP38" s="53"/>
      <c r="AQ38" s="53"/>
      <c r="AR38" s="42"/>
      <c r="BE38" s="39"/>
    </row>
    <row r="39" s="2" customFormat="1" ht="6.96" customHeight="1">
      <c r="A39" s="39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2"/>
      <c r="BE39" s="39"/>
    </row>
    <row r="40" s="2" customFormat="1" ht="14.4" customHeight="1">
      <c r="A40" s="39"/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2"/>
      <c r="BE40" s="3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9"/>
      <c r="B60" s="40"/>
      <c r="C60" s="41"/>
      <c r="D60" s="65" t="s">
        <v>53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65" t="s">
        <v>54</v>
      </c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65" t="s">
        <v>53</v>
      </c>
      <c r="AI60" s="44"/>
      <c r="AJ60" s="44"/>
      <c r="AK60" s="44"/>
      <c r="AL60" s="44"/>
      <c r="AM60" s="65" t="s">
        <v>54</v>
      </c>
      <c r="AN60" s="44"/>
      <c r="AO60" s="44"/>
      <c r="AP60" s="41"/>
      <c r="AQ60" s="41"/>
      <c r="AR60" s="42"/>
      <c r="BE60" s="39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2"/>
      <c r="BE64" s="39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9"/>
      <c r="B75" s="40"/>
      <c r="C75" s="41"/>
      <c r="D75" s="65" t="s">
        <v>53</v>
      </c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65" t="s">
        <v>54</v>
      </c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65" t="s">
        <v>53</v>
      </c>
      <c r="AI75" s="44"/>
      <c r="AJ75" s="44"/>
      <c r="AK75" s="44"/>
      <c r="AL75" s="44"/>
      <c r="AM75" s="65" t="s">
        <v>54</v>
      </c>
      <c r="AN75" s="44"/>
      <c r="AO75" s="44"/>
      <c r="AP75" s="41"/>
      <c r="AQ75" s="41"/>
      <c r="AR75" s="42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2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2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2"/>
      <c r="BE81" s="39"/>
    </row>
    <row r="82" s="2" customFormat="1" ht="24.96" customHeight="1">
      <c r="A82" s="39"/>
      <c r="B82" s="40"/>
      <c r="C82" s="22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2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2"/>
      <c r="BE83" s="39"/>
    </row>
    <row r="84" s="4" customFormat="1" ht="12" customHeight="1">
      <c r="A84" s="4"/>
      <c r="B84" s="71"/>
      <c r="C84" s="31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711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Město Strakonice - bezbariérové WC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2"/>
      <c r="BE86" s="39"/>
    </row>
    <row r="87" s="2" customFormat="1" ht="12" customHeight="1">
      <c r="A87" s="39"/>
      <c r="B87" s="40"/>
      <c r="C87" s="31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1" t="s">
        <v>22</v>
      </c>
      <c r="AJ87" s="41"/>
      <c r="AK87" s="41"/>
      <c r="AL87" s="41"/>
      <c r="AM87" s="80" t="str">
        <f>IF(AN8= "","",AN8)</f>
        <v>9. 2. 2017</v>
      </c>
      <c r="AN87" s="80"/>
      <c r="AO87" s="41"/>
      <c r="AP87" s="41"/>
      <c r="AQ87" s="41"/>
      <c r="AR87" s="42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2"/>
      <c r="BE88" s="39"/>
    </row>
    <row r="89" s="2" customFormat="1" ht="15.15" customHeight="1">
      <c r="A89" s="39"/>
      <c r="B89" s="40"/>
      <c r="C89" s="31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Strakonice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1" t="s">
        <v>30</v>
      </c>
      <c r="AJ89" s="41"/>
      <c r="AK89" s="41"/>
      <c r="AL89" s="41"/>
      <c r="AM89" s="81" t="str">
        <f>IF(E17="","",E17)</f>
        <v>Penta - ing. Nejedlý</v>
      </c>
      <c r="AN89" s="72"/>
      <c r="AO89" s="72"/>
      <c r="AP89" s="72"/>
      <c r="AQ89" s="41"/>
      <c r="AR89" s="42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1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1" t="s">
        <v>33</v>
      </c>
      <c r="AJ90" s="41"/>
      <c r="AK90" s="41"/>
      <c r="AL90" s="41"/>
      <c r="AM90" s="81" t="str">
        <f>IF(E20="","",E20)</f>
        <v xml:space="preserve">Ing. Karel Bernas </v>
      </c>
      <c r="AN90" s="72"/>
      <c r="AO90" s="72"/>
      <c r="AP90" s="72"/>
      <c r="AQ90" s="41"/>
      <c r="AR90" s="42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2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2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2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ROUND(SUM(AS95:AS97),2)</f>
        <v>0</v>
      </c>
      <c r="AT94" s="115">
        <f>ROUND(SUM(AV94:AW94),2)</f>
        <v>0</v>
      </c>
      <c r="AU94" s="116">
        <f>ROUND(SUM(AU95:AU97),5)</f>
        <v>0</v>
      </c>
      <c r="AV94" s="115">
        <f>ROUND(AZ94*L32,2)</f>
        <v>0</v>
      </c>
      <c r="AW94" s="115">
        <f>ROUND(BA94*L33,2)</f>
        <v>0</v>
      </c>
      <c r="AX94" s="115">
        <f>ROUND(BB94*L32,2)</f>
        <v>0</v>
      </c>
      <c r="AY94" s="115">
        <f>ROUND(BC94*L33,2)</f>
        <v>0</v>
      </c>
      <c r="AZ94" s="115">
        <f>ROUND(SUM(AZ95:AZ97),2)</f>
        <v>0</v>
      </c>
      <c r="BA94" s="115">
        <f>ROUND(SUM(BA95:BA97),2)</f>
        <v>0</v>
      </c>
      <c r="BB94" s="115">
        <f>ROUND(SUM(BB95:BB97),2)</f>
        <v>0</v>
      </c>
      <c r="BC94" s="115">
        <f>ROUND(SUM(BC95:BC97),2)</f>
        <v>0</v>
      </c>
      <c r="BD94" s="117">
        <f>ROUND(SUM(BD95:BD97),2)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16.5" customHeight="1">
      <c r="A95" s="120" t="s">
        <v>82</v>
      </c>
      <c r="B95" s="121"/>
      <c r="C95" s="122"/>
      <c r="D95" s="123" t="s">
        <v>83</v>
      </c>
      <c r="E95" s="123"/>
      <c r="F95" s="123"/>
      <c r="G95" s="123"/>
      <c r="H95" s="123"/>
      <c r="I95" s="124"/>
      <c r="J95" s="123" t="s">
        <v>84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'01 - ZŠ  Poděbradova '!J32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85</v>
      </c>
      <c r="AR95" s="127"/>
      <c r="AS95" s="128">
        <v>0</v>
      </c>
      <c r="AT95" s="129">
        <f>ROUND(SUM(AV95:AW95),2)</f>
        <v>0</v>
      </c>
      <c r="AU95" s="130">
        <f>'01 - ZŠ  Poděbradova '!P143</f>
        <v>0</v>
      </c>
      <c r="AV95" s="129">
        <f>'01 - ZŠ  Poděbradova '!J35</f>
        <v>0</v>
      </c>
      <c r="AW95" s="129">
        <f>'01 - ZŠ  Poděbradova '!J36</f>
        <v>0</v>
      </c>
      <c r="AX95" s="129">
        <f>'01 - ZŠ  Poděbradova '!J37</f>
        <v>0</v>
      </c>
      <c r="AY95" s="129">
        <f>'01 - ZŠ  Poděbradova '!J38</f>
        <v>0</v>
      </c>
      <c r="AZ95" s="129">
        <f>'01 - ZŠ  Poděbradova '!F35</f>
        <v>0</v>
      </c>
      <c r="BA95" s="129">
        <f>'01 - ZŠ  Poděbradova '!F36</f>
        <v>0</v>
      </c>
      <c r="BB95" s="129">
        <f>'01 - ZŠ  Poděbradova '!F37</f>
        <v>0</v>
      </c>
      <c r="BC95" s="129">
        <f>'01 - ZŠ  Poděbradova '!F38</f>
        <v>0</v>
      </c>
      <c r="BD95" s="131">
        <f>'01 - ZŠ  Poděbradova '!F39</f>
        <v>0</v>
      </c>
      <c r="BE95" s="7"/>
      <c r="BT95" s="132" t="s">
        <v>86</v>
      </c>
      <c r="BV95" s="132" t="s">
        <v>80</v>
      </c>
      <c r="BW95" s="132" t="s">
        <v>87</v>
      </c>
      <c r="BX95" s="132" t="s">
        <v>5</v>
      </c>
      <c r="CL95" s="132" t="s">
        <v>1</v>
      </c>
      <c r="CM95" s="132" t="s">
        <v>88</v>
      </c>
    </row>
    <row r="96" s="7" customFormat="1" ht="24.75" customHeight="1">
      <c r="A96" s="120" t="s">
        <v>82</v>
      </c>
      <c r="B96" s="121"/>
      <c r="C96" s="122"/>
      <c r="D96" s="123" t="s">
        <v>89</v>
      </c>
      <c r="E96" s="123"/>
      <c r="F96" s="123"/>
      <c r="G96" s="123"/>
      <c r="H96" s="123"/>
      <c r="I96" s="124"/>
      <c r="J96" s="123" t="s">
        <v>90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'02 - ZŠ Čelakovského - bu...'!J32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85</v>
      </c>
      <c r="AR96" s="127"/>
      <c r="AS96" s="128">
        <v>0</v>
      </c>
      <c r="AT96" s="129">
        <f>ROUND(SUM(AV96:AW96),2)</f>
        <v>0</v>
      </c>
      <c r="AU96" s="130">
        <f>'02 - ZŠ Čelakovského - bu...'!P145</f>
        <v>0</v>
      </c>
      <c r="AV96" s="129">
        <f>'02 - ZŠ Čelakovského - bu...'!J35</f>
        <v>0</v>
      </c>
      <c r="AW96" s="129">
        <f>'02 - ZŠ Čelakovského - bu...'!J36</f>
        <v>0</v>
      </c>
      <c r="AX96" s="129">
        <f>'02 - ZŠ Čelakovského - bu...'!J37</f>
        <v>0</v>
      </c>
      <c r="AY96" s="129">
        <f>'02 - ZŠ Čelakovského - bu...'!J38</f>
        <v>0</v>
      </c>
      <c r="AZ96" s="129">
        <f>'02 - ZŠ Čelakovského - bu...'!F35</f>
        <v>0</v>
      </c>
      <c r="BA96" s="129">
        <f>'02 - ZŠ Čelakovského - bu...'!F36</f>
        <v>0</v>
      </c>
      <c r="BB96" s="129">
        <f>'02 - ZŠ Čelakovského - bu...'!F37</f>
        <v>0</v>
      </c>
      <c r="BC96" s="129">
        <f>'02 - ZŠ Čelakovského - bu...'!F38</f>
        <v>0</v>
      </c>
      <c r="BD96" s="131">
        <f>'02 - ZŠ Čelakovského - bu...'!F39</f>
        <v>0</v>
      </c>
      <c r="BE96" s="7"/>
      <c r="BT96" s="132" t="s">
        <v>86</v>
      </c>
      <c r="BV96" s="132" t="s">
        <v>80</v>
      </c>
      <c r="BW96" s="132" t="s">
        <v>91</v>
      </c>
      <c r="BX96" s="132" t="s">
        <v>5</v>
      </c>
      <c r="CL96" s="132" t="s">
        <v>1</v>
      </c>
      <c r="CM96" s="132" t="s">
        <v>88</v>
      </c>
    </row>
    <row r="97" s="7" customFormat="1" ht="16.5" customHeight="1">
      <c r="A97" s="120" t="s">
        <v>82</v>
      </c>
      <c r="B97" s="121"/>
      <c r="C97" s="122"/>
      <c r="D97" s="123" t="s">
        <v>92</v>
      </c>
      <c r="E97" s="123"/>
      <c r="F97" s="123"/>
      <c r="G97" s="123"/>
      <c r="H97" s="123"/>
      <c r="I97" s="124"/>
      <c r="J97" s="123" t="s">
        <v>93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'03 - ZŠ  Čelakovského - b...'!J32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85</v>
      </c>
      <c r="AR97" s="127"/>
      <c r="AS97" s="133">
        <v>0</v>
      </c>
      <c r="AT97" s="134">
        <f>ROUND(SUM(AV97:AW97),2)</f>
        <v>0</v>
      </c>
      <c r="AU97" s="135">
        <f>'03 - ZŠ  Čelakovského - b...'!P143</f>
        <v>0</v>
      </c>
      <c r="AV97" s="134">
        <f>'03 - ZŠ  Čelakovského - b...'!J35</f>
        <v>0</v>
      </c>
      <c r="AW97" s="134">
        <f>'03 - ZŠ  Čelakovského - b...'!J36</f>
        <v>0</v>
      </c>
      <c r="AX97" s="134">
        <f>'03 - ZŠ  Čelakovského - b...'!J37</f>
        <v>0</v>
      </c>
      <c r="AY97" s="134">
        <f>'03 - ZŠ  Čelakovského - b...'!J38</f>
        <v>0</v>
      </c>
      <c r="AZ97" s="134">
        <f>'03 - ZŠ  Čelakovského - b...'!F35</f>
        <v>0</v>
      </c>
      <c r="BA97" s="134">
        <f>'03 - ZŠ  Čelakovského - b...'!F36</f>
        <v>0</v>
      </c>
      <c r="BB97" s="134">
        <f>'03 - ZŠ  Čelakovského - b...'!F37</f>
        <v>0</v>
      </c>
      <c r="BC97" s="134">
        <f>'03 - ZŠ  Čelakovského - b...'!F38</f>
        <v>0</v>
      </c>
      <c r="BD97" s="136">
        <f>'03 - ZŠ  Čelakovského - b...'!F39</f>
        <v>0</v>
      </c>
      <c r="BE97" s="7"/>
      <c r="BT97" s="132" t="s">
        <v>86</v>
      </c>
      <c r="BV97" s="132" t="s">
        <v>80</v>
      </c>
      <c r="BW97" s="132" t="s">
        <v>94</v>
      </c>
      <c r="BX97" s="132" t="s">
        <v>5</v>
      </c>
      <c r="CL97" s="132" t="s">
        <v>1</v>
      </c>
      <c r="CM97" s="132" t="s">
        <v>88</v>
      </c>
    </row>
    <row r="98">
      <c r="B98" s="20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19"/>
    </row>
    <row r="99" s="2" customFormat="1" ht="30" customHeight="1">
      <c r="A99" s="39"/>
      <c r="B99" s="40"/>
      <c r="C99" s="108" t="s">
        <v>95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111">
        <f>ROUND(SUM(AG100:AG103), 2)</f>
        <v>0</v>
      </c>
      <c r="AH99" s="111"/>
      <c r="AI99" s="111"/>
      <c r="AJ99" s="111"/>
      <c r="AK99" s="111"/>
      <c r="AL99" s="111"/>
      <c r="AM99" s="111"/>
      <c r="AN99" s="111">
        <f>ROUND(SUM(AN100:AN103), 2)</f>
        <v>0</v>
      </c>
      <c r="AO99" s="111"/>
      <c r="AP99" s="111"/>
      <c r="AQ99" s="137"/>
      <c r="AR99" s="42"/>
      <c r="AS99" s="101" t="s">
        <v>96</v>
      </c>
      <c r="AT99" s="102" t="s">
        <v>97</v>
      </c>
      <c r="AU99" s="102" t="s">
        <v>42</v>
      </c>
      <c r="AV99" s="103" t="s">
        <v>65</v>
      </c>
      <c r="AW99" s="39"/>
      <c r="AX99" s="39"/>
      <c r="AY99" s="39"/>
      <c r="AZ99" s="39"/>
      <c r="BA99" s="39"/>
      <c r="BB99" s="39"/>
      <c r="BC99" s="39"/>
      <c r="BD99" s="39"/>
      <c r="BE99" s="39"/>
    </row>
    <row r="100" s="2" customFormat="1" ht="19.92" customHeight="1">
      <c r="A100" s="39"/>
      <c r="B100" s="40"/>
      <c r="C100" s="41"/>
      <c r="D100" s="138" t="s">
        <v>98</v>
      </c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41"/>
      <c r="AD100" s="41"/>
      <c r="AE100" s="41"/>
      <c r="AF100" s="41"/>
      <c r="AG100" s="139">
        <f>ROUND(AG94 * AS100, 2)</f>
        <v>0</v>
      </c>
      <c r="AH100" s="140"/>
      <c r="AI100" s="140"/>
      <c r="AJ100" s="140"/>
      <c r="AK100" s="140"/>
      <c r="AL100" s="140"/>
      <c r="AM100" s="140"/>
      <c r="AN100" s="140">
        <f>ROUND(AG100 + AV100, 2)</f>
        <v>0</v>
      </c>
      <c r="AO100" s="140"/>
      <c r="AP100" s="140"/>
      <c r="AQ100" s="41"/>
      <c r="AR100" s="42"/>
      <c r="AS100" s="141">
        <v>0</v>
      </c>
      <c r="AT100" s="142" t="s">
        <v>99</v>
      </c>
      <c r="AU100" s="142" t="s">
        <v>43</v>
      </c>
      <c r="AV100" s="143">
        <f>ROUND(IF(AU100="základní",AG100*L32,IF(AU100="snížená",AG100*L33,0)), 2)</f>
        <v>0</v>
      </c>
      <c r="AW100" s="39"/>
      <c r="AX100" s="39"/>
      <c r="AY100" s="39"/>
      <c r="AZ100" s="39"/>
      <c r="BA100" s="39"/>
      <c r="BB100" s="39"/>
      <c r="BC100" s="39"/>
      <c r="BD100" s="39"/>
      <c r="BE100" s="39"/>
      <c r="BV100" s="16" t="s">
        <v>100</v>
      </c>
      <c r="BY100" s="144">
        <f>IF(AU100="základní",AV100,0)</f>
        <v>0</v>
      </c>
      <c r="BZ100" s="144">
        <f>IF(AU100="snížená",AV100,0)</f>
        <v>0</v>
      </c>
      <c r="CA100" s="144">
        <v>0</v>
      </c>
      <c r="CB100" s="144">
        <v>0</v>
      </c>
      <c r="CC100" s="144">
        <v>0</v>
      </c>
      <c r="CD100" s="144">
        <f>IF(AU100="základní",AG100,0)</f>
        <v>0</v>
      </c>
      <c r="CE100" s="144">
        <f>IF(AU100="snížená",AG100,0)</f>
        <v>0</v>
      </c>
      <c r="CF100" s="144">
        <f>IF(AU100="zákl. přenesená",AG100,0)</f>
        <v>0</v>
      </c>
      <c r="CG100" s="144">
        <f>IF(AU100="sníž. přenesená",AG100,0)</f>
        <v>0</v>
      </c>
      <c r="CH100" s="144">
        <f>IF(AU100="nulová",AG100,0)</f>
        <v>0</v>
      </c>
      <c r="CI100" s="16">
        <f>IF(AU100="základní",1,IF(AU100="snížená",2,IF(AU100="zákl. přenesená",4,IF(AU100="sníž. přenesená",5,3))))</f>
        <v>1</v>
      </c>
      <c r="CJ100" s="16">
        <f>IF(AT100="stavební čast",1,IF(AT100="investiční čast",2,3))</f>
        <v>1</v>
      </c>
      <c r="CK100" s="16" t="str">
        <f>IF(D100="Vyplň vlastní","","x")</f>
        <v>x</v>
      </c>
    </row>
    <row r="101" s="2" customFormat="1" ht="19.92" customHeight="1">
      <c r="A101" s="39"/>
      <c r="B101" s="40"/>
      <c r="C101" s="41"/>
      <c r="D101" s="145" t="s">
        <v>101</v>
      </c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41"/>
      <c r="AD101" s="41"/>
      <c r="AE101" s="41"/>
      <c r="AF101" s="41"/>
      <c r="AG101" s="139">
        <f>ROUND(AG94 * AS101, 2)</f>
        <v>0</v>
      </c>
      <c r="AH101" s="140"/>
      <c r="AI101" s="140"/>
      <c r="AJ101" s="140"/>
      <c r="AK101" s="140"/>
      <c r="AL101" s="140"/>
      <c r="AM101" s="140"/>
      <c r="AN101" s="140">
        <f>ROUND(AG101 + AV101, 2)</f>
        <v>0</v>
      </c>
      <c r="AO101" s="140"/>
      <c r="AP101" s="140"/>
      <c r="AQ101" s="41"/>
      <c r="AR101" s="42"/>
      <c r="AS101" s="141">
        <v>0</v>
      </c>
      <c r="AT101" s="142" t="s">
        <v>99</v>
      </c>
      <c r="AU101" s="142" t="s">
        <v>43</v>
      </c>
      <c r="AV101" s="143">
        <f>ROUND(IF(AU101="základní",AG101*L32,IF(AU101="snížená",AG101*L33,0)), 2)</f>
        <v>0</v>
      </c>
      <c r="AW101" s="39"/>
      <c r="AX101" s="39"/>
      <c r="AY101" s="39"/>
      <c r="AZ101" s="39"/>
      <c r="BA101" s="39"/>
      <c r="BB101" s="39"/>
      <c r="BC101" s="39"/>
      <c r="BD101" s="39"/>
      <c r="BE101" s="39"/>
      <c r="BV101" s="16" t="s">
        <v>102</v>
      </c>
      <c r="BY101" s="144">
        <f>IF(AU101="základní",AV101,0)</f>
        <v>0</v>
      </c>
      <c r="BZ101" s="144">
        <f>IF(AU101="snížená",AV101,0)</f>
        <v>0</v>
      </c>
      <c r="CA101" s="144">
        <v>0</v>
      </c>
      <c r="CB101" s="144">
        <v>0</v>
      </c>
      <c r="CC101" s="144">
        <v>0</v>
      </c>
      <c r="CD101" s="144">
        <f>IF(AU101="základní",AG101,0)</f>
        <v>0</v>
      </c>
      <c r="CE101" s="144">
        <f>IF(AU101="snížená",AG101,0)</f>
        <v>0</v>
      </c>
      <c r="CF101" s="144">
        <f>IF(AU101="zákl. přenesená",AG101,0)</f>
        <v>0</v>
      </c>
      <c r="CG101" s="144">
        <f>IF(AU101="sníž. přenesená",AG101,0)</f>
        <v>0</v>
      </c>
      <c r="CH101" s="144">
        <f>IF(AU101="nulová",AG101,0)</f>
        <v>0</v>
      </c>
      <c r="CI101" s="16">
        <f>IF(AU101="základní",1,IF(AU101="snížená",2,IF(AU101="zákl. přenesená",4,IF(AU101="sníž. přenesená",5,3))))</f>
        <v>1</v>
      </c>
      <c r="CJ101" s="16">
        <f>IF(AT101="stavební čast",1,IF(AT101="investiční čast",2,3))</f>
        <v>1</v>
      </c>
      <c r="CK101" s="16" t="str">
        <f>IF(D101="Vyplň vlastní","","x")</f>
        <v/>
      </c>
    </row>
    <row r="102" s="2" customFormat="1" ht="19.92" customHeight="1">
      <c r="A102" s="39"/>
      <c r="B102" s="40"/>
      <c r="C102" s="41"/>
      <c r="D102" s="145" t="s">
        <v>101</v>
      </c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41"/>
      <c r="AD102" s="41"/>
      <c r="AE102" s="41"/>
      <c r="AF102" s="41"/>
      <c r="AG102" s="139">
        <f>ROUND(AG94 * AS102, 2)</f>
        <v>0</v>
      </c>
      <c r="AH102" s="140"/>
      <c r="AI102" s="140"/>
      <c r="AJ102" s="140"/>
      <c r="AK102" s="140"/>
      <c r="AL102" s="140"/>
      <c r="AM102" s="140"/>
      <c r="AN102" s="140">
        <f>ROUND(AG102 + AV102, 2)</f>
        <v>0</v>
      </c>
      <c r="AO102" s="140"/>
      <c r="AP102" s="140"/>
      <c r="AQ102" s="41"/>
      <c r="AR102" s="42"/>
      <c r="AS102" s="141">
        <v>0</v>
      </c>
      <c r="AT102" s="142" t="s">
        <v>99</v>
      </c>
      <c r="AU102" s="142" t="s">
        <v>43</v>
      </c>
      <c r="AV102" s="143">
        <f>ROUND(IF(AU102="základní",AG102*L32,IF(AU102="snížená",AG102*L33,0)), 2)</f>
        <v>0</v>
      </c>
      <c r="AW102" s="39"/>
      <c r="AX102" s="39"/>
      <c r="AY102" s="39"/>
      <c r="AZ102" s="39"/>
      <c r="BA102" s="39"/>
      <c r="BB102" s="39"/>
      <c r="BC102" s="39"/>
      <c r="BD102" s="39"/>
      <c r="BE102" s="39"/>
      <c r="BV102" s="16" t="s">
        <v>102</v>
      </c>
      <c r="BY102" s="144">
        <f>IF(AU102="základní",AV102,0)</f>
        <v>0</v>
      </c>
      <c r="BZ102" s="144">
        <f>IF(AU102="snížená",AV102,0)</f>
        <v>0</v>
      </c>
      <c r="CA102" s="144">
        <v>0</v>
      </c>
      <c r="CB102" s="144">
        <v>0</v>
      </c>
      <c r="CC102" s="144">
        <v>0</v>
      </c>
      <c r="CD102" s="144">
        <f>IF(AU102="základní",AG102,0)</f>
        <v>0</v>
      </c>
      <c r="CE102" s="144">
        <f>IF(AU102="snížená",AG102,0)</f>
        <v>0</v>
      </c>
      <c r="CF102" s="144">
        <f>IF(AU102="zákl. přenesená",AG102,0)</f>
        <v>0</v>
      </c>
      <c r="CG102" s="144">
        <f>IF(AU102="sníž. přenesená",AG102,0)</f>
        <v>0</v>
      </c>
      <c r="CH102" s="144">
        <f>IF(AU102="nulová",AG102,0)</f>
        <v>0</v>
      </c>
      <c r="CI102" s="16">
        <f>IF(AU102="základní",1,IF(AU102="snížená",2,IF(AU102="zákl. přenesená",4,IF(AU102="sníž. přenesená",5,3))))</f>
        <v>1</v>
      </c>
      <c r="CJ102" s="16">
        <f>IF(AT102="stavební čast",1,IF(AT102="investiční čast",2,3))</f>
        <v>1</v>
      </c>
      <c r="CK102" s="16" t="str">
        <f>IF(D102="Vyplň vlastní","","x")</f>
        <v/>
      </c>
    </row>
    <row r="103" s="2" customFormat="1" ht="19.92" customHeight="1">
      <c r="A103" s="39"/>
      <c r="B103" s="40"/>
      <c r="C103" s="41"/>
      <c r="D103" s="145" t="s">
        <v>101</v>
      </c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41"/>
      <c r="AD103" s="41"/>
      <c r="AE103" s="41"/>
      <c r="AF103" s="41"/>
      <c r="AG103" s="139">
        <f>ROUND(AG94 * AS103, 2)</f>
        <v>0</v>
      </c>
      <c r="AH103" s="140"/>
      <c r="AI103" s="140"/>
      <c r="AJ103" s="140"/>
      <c r="AK103" s="140"/>
      <c r="AL103" s="140"/>
      <c r="AM103" s="140"/>
      <c r="AN103" s="140">
        <f>ROUND(AG103 + AV103, 2)</f>
        <v>0</v>
      </c>
      <c r="AO103" s="140"/>
      <c r="AP103" s="140"/>
      <c r="AQ103" s="41"/>
      <c r="AR103" s="42"/>
      <c r="AS103" s="146">
        <v>0</v>
      </c>
      <c r="AT103" s="147" t="s">
        <v>99</v>
      </c>
      <c r="AU103" s="147" t="s">
        <v>43</v>
      </c>
      <c r="AV103" s="148">
        <f>ROUND(IF(AU103="základní",AG103*L32,IF(AU103="snížená",AG103*L33,0)), 2)</f>
        <v>0</v>
      </c>
      <c r="AW103" s="39"/>
      <c r="AX103" s="39"/>
      <c r="AY103" s="39"/>
      <c r="AZ103" s="39"/>
      <c r="BA103" s="39"/>
      <c r="BB103" s="39"/>
      <c r="BC103" s="39"/>
      <c r="BD103" s="39"/>
      <c r="BE103" s="39"/>
      <c r="BV103" s="16" t="s">
        <v>102</v>
      </c>
      <c r="BY103" s="144">
        <f>IF(AU103="základní",AV103,0)</f>
        <v>0</v>
      </c>
      <c r="BZ103" s="144">
        <f>IF(AU103="snížená",AV103,0)</f>
        <v>0</v>
      </c>
      <c r="CA103" s="144">
        <v>0</v>
      </c>
      <c r="CB103" s="144">
        <v>0</v>
      </c>
      <c r="CC103" s="144">
        <v>0</v>
      </c>
      <c r="CD103" s="144">
        <f>IF(AU103="základní",AG103,0)</f>
        <v>0</v>
      </c>
      <c r="CE103" s="144">
        <f>IF(AU103="snížená",AG103,0)</f>
        <v>0</v>
      </c>
      <c r="CF103" s="144">
        <f>IF(AU103="zákl. přenesená",AG103,0)</f>
        <v>0</v>
      </c>
      <c r="CG103" s="144">
        <f>IF(AU103="sníž. přenesená",AG103,0)</f>
        <v>0</v>
      </c>
      <c r="CH103" s="144">
        <f>IF(AU103="nulová",AG103,0)</f>
        <v>0</v>
      </c>
      <c r="CI103" s="16">
        <f>IF(AU103="základní",1,IF(AU103="snížená",2,IF(AU103="zákl. přenesená",4,IF(AU103="sníž. přenesená",5,3))))</f>
        <v>1</v>
      </c>
      <c r="CJ103" s="16">
        <f>IF(AT103="stavební čast",1,IF(AT103="investiční čast",2,3))</f>
        <v>1</v>
      </c>
      <c r="CK103" s="16" t="str">
        <f>IF(D103="Vyplň vlastní","","x")</f>
        <v/>
      </c>
    </row>
    <row r="104" s="2" customFormat="1" ht="10.8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2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="2" customFormat="1" ht="30" customHeight="1">
      <c r="A105" s="39"/>
      <c r="B105" s="40"/>
      <c r="C105" s="149" t="s">
        <v>103</v>
      </c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1">
        <f>ROUND(AG94 + AG99, 2)</f>
        <v>0</v>
      </c>
      <c r="AH105" s="151"/>
      <c r="AI105" s="151"/>
      <c r="AJ105" s="151"/>
      <c r="AK105" s="151"/>
      <c r="AL105" s="151"/>
      <c r="AM105" s="151"/>
      <c r="AN105" s="151">
        <f>ROUND(AN94 + AN99, 2)</f>
        <v>0</v>
      </c>
      <c r="AO105" s="151"/>
      <c r="AP105" s="151"/>
      <c r="AQ105" s="150"/>
      <c r="AR105" s="42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42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</sheetData>
  <sheetProtection sheet="1" formatColumns="0" formatRows="0" objects="1" scenarios="1" spinCount="100000" saltValue="gTumRDD67DtboLGgiPUmp4SKXpGSLUbN+FUH02BHesqW6FmIfLBvOcPGIWaqdKCdvemFN0Ay5Eh0lJYk2qT57g==" hashValue="auMX/Sdh9Nz2Dl6I3hO8Qeuo6mMF9nLBJ59Pi5Oobhf6ovcuQ39EtYwtNVsNbV6Be5Y7TXwpguMeSudqmYLFHQ==" algorithmName="SHA-512" password="CC35"/>
  <mergeCells count="68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J96:AF96"/>
    <mergeCell ref="AG96:AM96"/>
    <mergeCell ref="AN96:AP96"/>
    <mergeCell ref="D96:H96"/>
    <mergeCell ref="AG97:AM97"/>
    <mergeCell ref="D97:H97"/>
    <mergeCell ref="J97:AF97"/>
    <mergeCell ref="AN97:AP97"/>
    <mergeCell ref="D100:AB100"/>
    <mergeCell ref="AG100:AM100"/>
    <mergeCell ref="AN100:AP100"/>
    <mergeCell ref="D101:AB101"/>
    <mergeCell ref="AG101:AM101"/>
    <mergeCell ref="AN101:AP101"/>
    <mergeCell ref="D102:AB102"/>
    <mergeCell ref="AG102:AM102"/>
    <mergeCell ref="AN102:AP102"/>
    <mergeCell ref="D103:AB103"/>
    <mergeCell ref="AG103:AM103"/>
    <mergeCell ref="AN103:AP103"/>
    <mergeCell ref="AG94:AM94"/>
    <mergeCell ref="AN94:AP94"/>
    <mergeCell ref="AG99:AM99"/>
    <mergeCell ref="AN99:AP99"/>
    <mergeCell ref="AG105:AM105"/>
    <mergeCell ref="AN105:AP105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9:AU103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9:AT103">
      <formula1>"stavební čast, technologická čast, investiční čast"</formula1>
    </dataValidation>
  </dataValidations>
  <hyperlinks>
    <hyperlink ref="A95" location="'01 - ZŠ  Poděbradova '!C2" display="/"/>
    <hyperlink ref="A96" location="'02 - ZŠ Čelakovského - bu...'!C2" display="/"/>
    <hyperlink ref="A97" location="'03 - ZŠ  Čelakovského - b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s="1" customFormat="1" ht="6.96" customHeight="1">
      <c r="B3" s="152"/>
      <c r="C3" s="153"/>
      <c r="D3" s="153"/>
      <c r="E3" s="153"/>
      <c r="F3" s="153"/>
      <c r="G3" s="153"/>
      <c r="H3" s="153"/>
      <c r="I3" s="153"/>
      <c r="J3" s="153"/>
      <c r="K3" s="153"/>
      <c r="L3" s="19"/>
      <c r="AT3" s="16" t="s">
        <v>88</v>
      </c>
    </row>
    <row r="4" s="1" customFormat="1" ht="24.96" customHeight="1">
      <c r="B4" s="19"/>
      <c r="D4" s="154" t="s">
        <v>104</v>
      </c>
      <c r="L4" s="19"/>
      <c r="M4" s="155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56" t="s">
        <v>16</v>
      </c>
      <c r="L6" s="19"/>
    </row>
    <row r="7" s="1" customFormat="1" ht="16.5" customHeight="1">
      <c r="B7" s="19"/>
      <c r="E7" s="157" t="str">
        <f>'Rekapitulace stavby'!K6</f>
        <v>Město Strakonice - bezbariérové WC</v>
      </c>
      <c r="F7" s="156"/>
      <c r="G7" s="156"/>
      <c r="H7" s="156"/>
      <c r="L7" s="19"/>
    </row>
    <row r="8" s="2" customFormat="1" ht="12" customHeight="1">
      <c r="A8" s="39"/>
      <c r="B8" s="42"/>
      <c r="C8" s="39"/>
      <c r="D8" s="156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2"/>
      <c r="C9" s="39"/>
      <c r="D9" s="39"/>
      <c r="E9" s="158" t="s">
        <v>106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2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2"/>
      <c r="C11" s="39"/>
      <c r="D11" s="156" t="s">
        <v>18</v>
      </c>
      <c r="E11" s="39"/>
      <c r="F11" s="159" t="s">
        <v>1</v>
      </c>
      <c r="G11" s="39"/>
      <c r="H11" s="39"/>
      <c r="I11" s="156" t="s">
        <v>19</v>
      </c>
      <c r="J11" s="159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2"/>
      <c r="C12" s="39"/>
      <c r="D12" s="156" t="s">
        <v>20</v>
      </c>
      <c r="E12" s="39"/>
      <c r="F12" s="159" t="s">
        <v>21</v>
      </c>
      <c r="G12" s="39"/>
      <c r="H12" s="39"/>
      <c r="I12" s="156" t="s">
        <v>22</v>
      </c>
      <c r="J12" s="160" t="str">
        <f>'Rekapitulace stavby'!AN8</f>
        <v>9. 2. 2017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2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2"/>
      <c r="C14" s="39"/>
      <c r="D14" s="156" t="s">
        <v>24</v>
      </c>
      <c r="E14" s="39"/>
      <c r="F14" s="39"/>
      <c r="G14" s="39"/>
      <c r="H14" s="39"/>
      <c r="I14" s="156" t="s">
        <v>25</v>
      </c>
      <c r="J14" s="159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2"/>
      <c r="C15" s="39"/>
      <c r="D15" s="39"/>
      <c r="E15" s="159" t="s">
        <v>26</v>
      </c>
      <c r="F15" s="39"/>
      <c r="G15" s="39"/>
      <c r="H15" s="39"/>
      <c r="I15" s="156" t="s">
        <v>27</v>
      </c>
      <c r="J15" s="159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2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2"/>
      <c r="C17" s="39"/>
      <c r="D17" s="156" t="s">
        <v>28</v>
      </c>
      <c r="E17" s="39"/>
      <c r="F17" s="39"/>
      <c r="G17" s="39"/>
      <c r="H17" s="39"/>
      <c r="I17" s="156" t="s">
        <v>25</v>
      </c>
      <c r="J17" s="32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2"/>
      <c r="C18" s="39"/>
      <c r="D18" s="39"/>
      <c r="E18" s="32" t="str">
        <f>'Rekapitulace stavby'!E14</f>
        <v>Vyplň údaj</v>
      </c>
      <c r="F18" s="159"/>
      <c r="G18" s="159"/>
      <c r="H18" s="159"/>
      <c r="I18" s="156" t="s">
        <v>27</v>
      </c>
      <c r="J18" s="32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2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2"/>
      <c r="C20" s="39"/>
      <c r="D20" s="156" t="s">
        <v>30</v>
      </c>
      <c r="E20" s="39"/>
      <c r="F20" s="39"/>
      <c r="G20" s="39"/>
      <c r="H20" s="39"/>
      <c r="I20" s="156" t="s">
        <v>25</v>
      </c>
      <c r="J20" s="159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2"/>
      <c r="C21" s="39"/>
      <c r="D21" s="39"/>
      <c r="E21" s="159" t="s">
        <v>31</v>
      </c>
      <c r="F21" s="39"/>
      <c r="G21" s="39"/>
      <c r="H21" s="39"/>
      <c r="I21" s="156" t="s">
        <v>27</v>
      </c>
      <c r="J21" s="159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2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2"/>
      <c r="C23" s="39"/>
      <c r="D23" s="156" t="s">
        <v>33</v>
      </c>
      <c r="E23" s="39"/>
      <c r="F23" s="39"/>
      <c r="G23" s="39"/>
      <c r="H23" s="39"/>
      <c r="I23" s="156" t="s">
        <v>25</v>
      </c>
      <c r="J23" s="159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2"/>
      <c r="C24" s="39"/>
      <c r="D24" s="39"/>
      <c r="E24" s="159" t="s">
        <v>34</v>
      </c>
      <c r="F24" s="39"/>
      <c r="G24" s="39"/>
      <c r="H24" s="39"/>
      <c r="I24" s="156" t="s">
        <v>27</v>
      </c>
      <c r="J24" s="159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2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2"/>
      <c r="C26" s="39"/>
      <c r="D26" s="156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61"/>
      <c r="B27" s="162"/>
      <c r="C27" s="161"/>
      <c r="D27" s="161"/>
      <c r="E27" s="163" t="s">
        <v>107</v>
      </c>
      <c r="F27" s="163"/>
      <c r="G27" s="163"/>
      <c r="H27" s="163"/>
      <c r="I27" s="161"/>
      <c r="J27" s="161"/>
      <c r="K27" s="161"/>
      <c r="L27" s="164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</row>
    <row r="28" s="2" customFormat="1" ht="6.96" customHeight="1">
      <c r="A28" s="39"/>
      <c r="B28" s="42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2"/>
      <c r="C29" s="39"/>
      <c r="D29" s="165"/>
      <c r="E29" s="165"/>
      <c r="F29" s="165"/>
      <c r="G29" s="165"/>
      <c r="H29" s="165"/>
      <c r="I29" s="165"/>
      <c r="J29" s="165"/>
      <c r="K29" s="165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2"/>
      <c r="C30" s="39"/>
      <c r="D30" s="159" t="s">
        <v>108</v>
      </c>
      <c r="E30" s="39"/>
      <c r="F30" s="39"/>
      <c r="G30" s="39"/>
      <c r="H30" s="39"/>
      <c r="I30" s="39"/>
      <c r="J30" s="166">
        <f>J96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2"/>
      <c r="C31" s="39"/>
      <c r="D31" s="167" t="s">
        <v>98</v>
      </c>
      <c r="E31" s="39"/>
      <c r="F31" s="39"/>
      <c r="G31" s="39"/>
      <c r="H31" s="39"/>
      <c r="I31" s="39"/>
      <c r="J31" s="166">
        <f>J116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2"/>
      <c r="C32" s="39"/>
      <c r="D32" s="168" t="s">
        <v>38</v>
      </c>
      <c r="E32" s="39"/>
      <c r="F32" s="39"/>
      <c r="G32" s="39"/>
      <c r="H32" s="39"/>
      <c r="I32" s="39"/>
      <c r="J32" s="169">
        <f>ROUND(J30 + J31,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2"/>
      <c r="C33" s="39"/>
      <c r="D33" s="165"/>
      <c r="E33" s="165"/>
      <c r="F33" s="165"/>
      <c r="G33" s="165"/>
      <c r="H33" s="165"/>
      <c r="I33" s="165"/>
      <c r="J33" s="165"/>
      <c r="K33" s="165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2"/>
      <c r="C34" s="39"/>
      <c r="D34" s="39"/>
      <c r="E34" s="39"/>
      <c r="F34" s="170" t="s">
        <v>40</v>
      </c>
      <c r="G34" s="39"/>
      <c r="H34" s="39"/>
      <c r="I34" s="170" t="s">
        <v>39</v>
      </c>
      <c r="J34" s="170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2"/>
      <c r="C35" s="39"/>
      <c r="D35" s="171" t="s">
        <v>42</v>
      </c>
      <c r="E35" s="156" t="s">
        <v>43</v>
      </c>
      <c r="F35" s="172">
        <f>ROUND((SUM(BE116:BE123) + SUM(BE143:BE253)),  2)</f>
        <v>0</v>
      </c>
      <c r="G35" s="39"/>
      <c r="H35" s="39"/>
      <c r="I35" s="173">
        <v>0.20999999999999999</v>
      </c>
      <c r="J35" s="172">
        <f>ROUND(((SUM(BE116:BE123) + SUM(BE143:BE253))*I35),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2"/>
      <c r="C36" s="39"/>
      <c r="D36" s="39"/>
      <c r="E36" s="156" t="s">
        <v>44</v>
      </c>
      <c r="F36" s="172">
        <f>ROUND((SUM(BF116:BF123) + SUM(BF143:BF253)),  2)</f>
        <v>0</v>
      </c>
      <c r="G36" s="39"/>
      <c r="H36" s="39"/>
      <c r="I36" s="173">
        <v>0.14999999999999999</v>
      </c>
      <c r="J36" s="172">
        <f>ROUND(((SUM(BF116:BF123) + SUM(BF143:BF253))*I36),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2"/>
      <c r="C37" s="39"/>
      <c r="D37" s="39"/>
      <c r="E37" s="156" t="s">
        <v>45</v>
      </c>
      <c r="F37" s="172">
        <f>ROUND((SUM(BG116:BG123) + SUM(BG143:BG253)),  2)</f>
        <v>0</v>
      </c>
      <c r="G37" s="39"/>
      <c r="H37" s="39"/>
      <c r="I37" s="173">
        <v>0.20999999999999999</v>
      </c>
      <c r="J37" s="172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2"/>
      <c r="C38" s="39"/>
      <c r="D38" s="39"/>
      <c r="E38" s="156" t="s">
        <v>46</v>
      </c>
      <c r="F38" s="172">
        <f>ROUND((SUM(BH116:BH123) + SUM(BH143:BH253)),  2)</f>
        <v>0</v>
      </c>
      <c r="G38" s="39"/>
      <c r="H38" s="39"/>
      <c r="I38" s="173">
        <v>0.14999999999999999</v>
      </c>
      <c r="J38" s="172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2"/>
      <c r="C39" s="39"/>
      <c r="D39" s="39"/>
      <c r="E39" s="156" t="s">
        <v>47</v>
      </c>
      <c r="F39" s="172">
        <f>ROUND((SUM(BI116:BI123) + SUM(BI143:BI253)),  2)</f>
        <v>0</v>
      </c>
      <c r="G39" s="39"/>
      <c r="H39" s="39"/>
      <c r="I39" s="173">
        <v>0</v>
      </c>
      <c r="J39" s="172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2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2"/>
      <c r="C41" s="174"/>
      <c r="D41" s="175" t="s">
        <v>48</v>
      </c>
      <c r="E41" s="176"/>
      <c r="F41" s="176"/>
      <c r="G41" s="177" t="s">
        <v>49</v>
      </c>
      <c r="H41" s="178" t="s">
        <v>50</v>
      </c>
      <c r="I41" s="176"/>
      <c r="J41" s="179">
        <f>SUM(J32:J39)</f>
        <v>0</v>
      </c>
      <c r="K41" s="180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2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4"/>
      <c r="D50" s="181" t="s">
        <v>51</v>
      </c>
      <c r="E50" s="182"/>
      <c r="F50" s="182"/>
      <c r="G50" s="181" t="s">
        <v>52</v>
      </c>
      <c r="H50" s="182"/>
      <c r="I50" s="182"/>
      <c r="J50" s="182"/>
      <c r="K50" s="182"/>
      <c r="L50" s="64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9"/>
      <c r="B61" s="42"/>
      <c r="C61" s="39"/>
      <c r="D61" s="183" t="s">
        <v>53</v>
      </c>
      <c r="E61" s="184"/>
      <c r="F61" s="185" t="s">
        <v>54</v>
      </c>
      <c r="G61" s="183" t="s">
        <v>53</v>
      </c>
      <c r="H61" s="184"/>
      <c r="I61" s="184"/>
      <c r="J61" s="186" t="s">
        <v>54</v>
      </c>
      <c r="K61" s="184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9"/>
      <c r="B65" s="42"/>
      <c r="C65" s="39"/>
      <c r="D65" s="181" t="s">
        <v>55</v>
      </c>
      <c r="E65" s="187"/>
      <c r="F65" s="187"/>
      <c r="G65" s="181" t="s">
        <v>56</v>
      </c>
      <c r="H65" s="187"/>
      <c r="I65" s="187"/>
      <c r="J65" s="187"/>
      <c r="K65" s="187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9"/>
      <c r="B76" s="42"/>
      <c r="C76" s="39"/>
      <c r="D76" s="183" t="s">
        <v>53</v>
      </c>
      <c r="E76" s="184"/>
      <c r="F76" s="185" t="s">
        <v>54</v>
      </c>
      <c r="G76" s="183" t="s">
        <v>53</v>
      </c>
      <c r="H76" s="184"/>
      <c r="I76" s="184"/>
      <c r="J76" s="186" t="s">
        <v>54</v>
      </c>
      <c r="K76" s="184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8"/>
      <c r="C77" s="189"/>
      <c r="D77" s="189"/>
      <c r="E77" s="189"/>
      <c r="F77" s="189"/>
      <c r="G77" s="189"/>
      <c r="H77" s="189"/>
      <c r="I77" s="189"/>
      <c r="J77" s="189"/>
      <c r="K77" s="189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0"/>
      <c r="C81" s="191"/>
      <c r="D81" s="191"/>
      <c r="E81" s="191"/>
      <c r="F81" s="191"/>
      <c r="G81" s="191"/>
      <c r="H81" s="191"/>
      <c r="I81" s="191"/>
      <c r="J81" s="191"/>
      <c r="K81" s="191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2" t="s">
        <v>109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1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2" t="str">
        <f>E7</f>
        <v>Město Strakonice - bezbariérové WC</v>
      </c>
      <c r="F85" s="31"/>
      <c r="G85" s="31"/>
      <c r="H85" s="31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1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 xml:space="preserve">01 - ZŠ  Poděbradova 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1" t="s">
        <v>20</v>
      </c>
      <c r="D89" s="41"/>
      <c r="E89" s="41"/>
      <c r="F89" s="26" t="str">
        <f>F12</f>
        <v xml:space="preserve"> </v>
      </c>
      <c r="G89" s="41"/>
      <c r="H89" s="41"/>
      <c r="I89" s="31" t="s">
        <v>22</v>
      </c>
      <c r="J89" s="80" t="str">
        <f>IF(J12="","",J12)</f>
        <v>9. 2. 2017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1" t="s">
        <v>24</v>
      </c>
      <c r="D91" s="41"/>
      <c r="E91" s="41"/>
      <c r="F91" s="26" t="str">
        <f>E15</f>
        <v>Město Strakonice</v>
      </c>
      <c r="G91" s="41"/>
      <c r="H91" s="41"/>
      <c r="I91" s="31" t="s">
        <v>30</v>
      </c>
      <c r="J91" s="35" t="str">
        <f>E21</f>
        <v>Penta - ing. Nejedlý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1" t="s">
        <v>28</v>
      </c>
      <c r="D92" s="41"/>
      <c r="E92" s="41"/>
      <c r="F92" s="26" t="str">
        <f>IF(E18="","",E18)</f>
        <v>Vyplň údaj</v>
      </c>
      <c r="G92" s="41"/>
      <c r="H92" s="41"/>
      <c r="I92" s="31" t="s">
        <v>33</v>
      </c>
      <c r="J92" s="35" t="str">
        <f>E24</f>
        <v xml:space="preserve">Ing. Karel Bernas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93" t="s">
        <v>110</v>
      </c>
      <c r="D94" s="150"/>
      <c r="E94" s="150"/>
      <c r="F94" s="150"/>
      <c r="G94" s="150"/>
      <c r="H94" s="150"/>
      <c r="I94" s="150"/>
      <c r="J94" s="194" t="s">
        <v>111</v>
      </c>
      <c r="K94" s="150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5" t="s">
        <v>112</v>
      </c>
      <c r="D96" s="41"/>
      <c r="E96" s="41"/>
      <c r="F96" s="41"/>
      <c r="G96" s="41"/>
      <c r="H96" s="41"/>
      <c r="I96" s="41"/>
      <c r="J96" s="111">
        <f>J143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6" t="s">
        <v>113</v>
      </c>
    </row>
    <row r="97" s="9" customFormat="1" ht="24.96" customHeight="1">
      <c r="A97" s="9"/>
      <c r="B97" s="196"/>
      <c r="C97" s="197"/>
      <c r="D97" s="198" t="s">
        <v>114</v>
      </c>
      <c r="E97" s="199"/>
      <c r="F97" s="199"/>
      <c r="G97" s="199"/>
      <c r="H97" s="199"/>
      <c r="I97" s="199"/>
      <c r="J97" s="200">
        <f>J144</f>
        <v>0</v>
      </c>
      <c r="K97" s="197"/>
      <c r="L97" s="20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2"/>
      <c r="C98" s="203"/>
      <c r="D98" s="204" t="s">
        <v>115</v>
      </c>
      <c r="E98" s="205"/>
      <c r="F98" s="205"/>
      <c r="G98" s="205"/>
      <c r="H98" s="205"/>
      <c r="I98" s="205"/>
      <c r="J98" s="206">
        <f>J145</f>
        <v>0</v>
      </c>
      <c r="K98" s="203"/>
      <c r="L98" s="20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2"/>
      <c r="C99" s="203"/>
      <c r="D99" s="204" t="s">
        <v>116</v>
      </c>
      <c r="E99" s="205"/>
      <c r="F99" s="205"/>
      <c r="G99" s="205"/>
      <c r="H99" s="205"/>
      <c r="I99" s="205"/>
      <c r="J99" s="206">
        <f>J164</f>
        <v>0</v>
      </c>
      <c r="K99" s="203"/>
      <c r="L99" s="20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2"/>
      <c r="C100" s="203"/>
      <c r="D100" s="204" t="s">
        <v>117</v>
      </c>
      <c r="E100" s="205"/>
      <c r="F100" s="205"/>
      <c r="G100" s="205"/>
      <c r="H100" s="205"/>
      <c r="I100" s="205"/>
      <c r="J100" s="206">
        <f>J183</f>
        <v>0</v>
      </c>
      <c r="K100" s="203"/>
      <c r="L100" s="20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2"/>
      <c r="C101" s="203"/>
      <c r="D101" s="204" t="s">
        <v>118</v>
      </c>
      <c r="E101" s="205"/>
      <c r="F101" s="205"/>
      <c r="G101" s="205"/>
      <c r="H101" s="205"/>
      <c r="I101" s="205"/>
      <c r="J101" s="206">
        <f>J189</f>
        <v>0</v>
      </c>
      <c r="K101" s="203"/>
      <c r="L101" s="20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6"/>
      <c r="C102" s="197"/>
      <c r="D102" s="198" t="s">
        <v>119</v>
      </c>
      <c r="E102" s="199"/>
      <c r="F102" s="199"/>
      <c r="G102" s="199"/>
      <c r="H102" s="199"/>
      <c r="I102" s="199"/>
      <c r="J102" s="200">
        <f>J191</f>
        <v>0</v>
      </c>
      <c r="K102" s="197"/>
      <c r="L102" s="20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202"/>
      <c r="C103" s="203"/>
      <c r="D103" s="204" t="s">
        <v>120</v>
      </c>
      <c r="E103" s="205"/>
      <c r="F103" s="205"/>
      <c r="G103" s="205"/>
      <c r="H103" s="205"/>
      <c r="I103" s="205"/>
      <c r="J103" s="206">
        <f>J192</f>
        <v>0</v>
      </c>
      <c r="K103" s="203"/>
      <c r="L103" s="20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2"/>
      <c r="C104" s="203"/>
      <c r="D104" s="204" t="s">
        <v>121</v>
      </c>
      <c r="E104" s="205"/>
      <c r="F104" s="205"/>
      <c r="G104" s="205"/>
      <c r="H104" s="205"/>
      <c r="I104" s="205"/>
      <c r="J104" s="206">
        <f>J194</f>
        <v>0</v>
      </c>
      <c r="K104" s="203"/>
      <c r="L104" s="20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2"/>
      <c r="C105" s="203"/>
      <c r="D105" s="204" t="s">
        <v>122</v>
      </c>
      <c r="E105" s="205"/>
      <c r="F105" s="205"/>
      <c r="G105" s="205"/>
      <c r="H105" s="205"/>
      <c r="I105" s="205"/>
      <c r="J105" s="206">
        <f>J208</f>
        <v>0</v>
      </c>
      <c r="K105" s="203"/>
      <c r="L105" s="20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2"/>
      <c r="C106" s="203"/>
      <c r="D106" s="204" t="s">
        <v>123</v>
      </c>
      <c r="E106" s="205"/>
      <c r="F106" s="205"/>
      <c r="G106" s="205"/>
      <c r="H106" s="205"/>
      <c r="I106" s="205"/>
      <c r="J106" s="206">
        <f>J217</f>
        <v>0</v>
      </c>
      <c r="K106" s="203"/>
      <c r="L106" s="20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2"/>
      <c r="C107" s="203"/>
      <c r="D107" s="204" t="s">
        <v>124</v>
      </c>
      <c r="E107" s="205"/>
      <c r="F107" s="205"/>
      <c r="G107" s="205"/>
      <c r="H107" s="205"/>
      <c r="I107" s="205"/>
      <c r="J107" s="206">
        <f>J222</f>
        <v>0</v>
      </c>
      <c r="K107" s="203"/>
      <c r="L107" s="20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2"/>
      <c r="C108" s="203"/>
      <c r="D108" s="204" t="s">
        <v>125</v>
      </c>
      <c r="E108" s="205"/>
      <c r="F108" s="205"/>
      <c r="G108" s="205"/>
      <c r="H108" s="205"/>
      <c r="I108" s="205"/>
      <c r="J108" s="206">
        <f>J228</f>
        <v>0</v>
      </c>
      <c r="K108" s="203"/>
      <c r="L108" s="20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2"/>
      <c r="C109" s="203"/>
      <c r="D109" s="204" t="s">
        <v>126</v>
      </c>
      <c r="E109" s="205"/>
      <c r="F109" s="205"/>
      <c r="G109" s="205"/>
      <c r="H109" s="205"/>
      <c r="I109" s="205"/>
      <c r="J109" s="206">
        <f>J239</f>
        <v>0</v>
      </c>
      <c r="K109" s="203"/>
      <c r="L109" s="20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2"/>
      <c r="C110" s="203"/>
      <c r="D110" s="204" t="s">
        <v>127</v>
      </c>
      <c r="E110" s="205"/>
      <c r="F110" s="205"/>
      <c r="G110" s="205"/>
      <c r="H110" s="205"/>
      <c r="I110" s="205"/>
      <c r="J110" s="206">
        <f>J244</f>
        <v>0</v>
      </c>
      <c r="K110" s="203"/>
      <c r="L110" s="20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96"/>
      <c r="C111" s="197"/>
      <c r="D111" s="198" t="s">
        <v>128</v>
      </c>
      <c r="E111" s="199"/>
      <c r="F111" s="199"/>
      <c r="G111" s="199"/>
      <c r="H111" s="199"/>
      <c r="I111" s="199"/>
      <c r="J111" s="200">
        <f>J249</f>
        <v>0</v>
      </c>
      <c r="K111" s="197"/>
      <c r="L111" s="201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202"/>
      <c r="C112" s="203"/>
      <c r="D112" s="204" t="s">
        <v>129</v>
      </c>
      <c r="E112" s="205"/>
      <c r="F112" s="205"/>
      <c r="G112" s="205"/>
      <c r="H112" s="205"/>
      <c r="I112" s="205"/>
      <c r="J112" s="206">
        <f>J250</f>
        <v>0</v>
      </c>
      <c r="K112" s="203"/>
      <c r="L112" s="20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202"/>
      <c r="C113" s="203"/>
      <c r="D113" s="204" t="s">
        <v>130</v>
      </c>
      <c r="E113" s="205"/>
      <c r="F113" s="205"/>
      <c r="G113" s="205"/>
      <c r="H113" s="205"/>
      <c r="I113" s="205"/>
      <c r="J113" s="206">
        <f>J252</f>
        <v>0</v>
      </c>
      <c r="K113" s="203"/>
      <c r="L113" s="20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9.28" customHeight="1">
      <c r="A116" s="39"/>
      <c r="B116" s="40"/>
      <c r="C116" s="195" t="s">
        <v>131</v>
      </c>
      <c r="D116" s="41"/>
      <c r="E116" s="41"/>
      <c r="F116" s="41"/>
      <c r="G116" s="41"/>
      <c r="H116" s="41"/>
      <c r="I116" s="41"/>
      <c r="J116" s="208">
        <f>ROUND(J117 + J118 + J119 + J120 + J121 + J122,2)</f>
        <v>0</v>
      </c>
      <c r="K116" s="41"/>
      <c r="L116" s="64"/>
      <c r="N116" s="209" t="s">
        <v>42</v>
      </c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8" customHeight="1">
      <c r="A117" s="39"/>
      <c r="B117" s="40"/>
      <c r="C117" s="41"/>
      <c r="D117" s="145" t="s">
        <v>132</v>
      </c>
      <c r="E117" s="138"/>
      <c r="F117" s="138"/>
      <c r="G117" s="41"/>
      <c r="H117" s="41"/>
      <c r="I117" s="41"/>
      <c r="J117" s="139">
        <v>0</v>
      </c>
      <c r="K117" s="41"/>
      <c r="L117" s="210"/>
      <c r="M117" s="211"/>
      <c r="N117" s="212" t="s">
        <v>43</v>
      </c>
      <c r="O117" s="211"/>
      <c r="P117" s="211"/>
      <c r="Q117" s="211"/>
      <c r="R117" s="211"/>
      <c r="S117" s="213"/>
      <c r="T117" s="213"/>
      <c r="U117" s="21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4" t="s">
        <v>133</v>
      </c>
      <c r="AZ117" s="211"/>
      <c r="BA117" s="211"/>
      <c r="BB117" s="211"/>
      <c r="BC117" s="211"/>
      <c r="BD117" s="211"/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214" t="s">
        <v>86</v>
      </c>
      <c r="BK117" s="211"/>
      <c r="BL117" s="211"/>
      <c r="BM117" s="211"/>
    </row>
    <row r="118" s="2" customFormat="1" ht="18" customHeight="1">
      <c r="A118" s="39"/>
      <c r="B118" s="40"/>
      <c r="C118" s="41"/>
      <c r="D118" s="145" t="s">
        <v>134</v>
      </c>
      <c r="E118" s="138"/>
      <c r="F118" s="138"/>
      <c r="G118" s="41"/>
      <c r="H118" s="41"/>
      <c r="I118" s="41"/>
      <c r="J118" s="139">
        <v>0</v>
      </c>
      <c r="K118" s="41"/>
      <c r="L118" s="210"/>
      <c r="M118" s="211"/>
      <c r="N118" s="212" t="s">
        <v>43</v>
      </c>
      <c r="O118" s="211"/>
      <c r="P118" s="211"/>
      <c r="Q118" s="211"/>
      <c r="R118" s="211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4" t="s">
        <v>133</v>
      </c>
      <c r="AZ118" s="211"/>
      <c r="BA118" s="211"/>
      <c r="BB118" s="211"/>
      <c r="BC118" s="211"/>
      <c r="BD118" s="211"/>
      <c r="BE118" s="215">
        <f>IF(N118="základní",J118,0)</f>
        <v>0</v>
      </c>
      <c r="BF118" s="215">
        <f>IF(N118="snížená",J118,0)</f>
        <v>0</v>
      </c>
      <c r="BG118" s="215">
        <f>IF(N118="zákl. přenesená",J118,0)</f>
        <v>0</v>
      </c>
      <c r="BH118" s="215">
        <f>IF(N118="sníž. přenesená",J118,0)</f>
        <v>0</v>
      </c>
      <c r="BI118" s="215">
        <f>IF(N118="nulová",J118,0)</f>
        <v>0</v>
      </c>
      <c r="BJ118" s="214" t="s">
        <v>86</v>
      </c>
      <c r="BK118" s="211"/>
      <c r="BL118" s="211"/>
      <c r="BM118" s="211"/>
    </row>
    <row r="119" s="2" customFormat="1" ht="18" customHeight="1">
      <c r="A119" s="39"/>
      <c r="B119" s="40"/>
      <c r="C119" s="41"/>
      <c r="D119" s="145" t="s">
        <v>135</v>
      </c>
      <c r="E119" s="138"/>
      <c r="F119" s="138"/>
      <c r="G119" s="41"/>
      <c r="H119" s="41"/>
      <c r="I119" s="41"/>
      <c r="J119" s="139">
        <v>0</v>
      </c>
      <c r="K119" s="41"/>
      <c r="L119" s="210"/>
      <c r="M119" s="211"/>
      <c r="N119" s="212" t="s">
        <v>43</v>
      </c>
      <c r="O119" s="211"/>
      <c r="P119" s="211"/>
      <c r="Q119" s="211"/>
      <c r="R119" s="211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4" t="s">
        <v>133</v>
      </c>
      <c r="AZ119" s="211"/>
      <c r="BA119" s="211"/>
      <c r="BB119" s="211"/>
      <c r="BC119" s="211"/>
      <c r="BD119" s="211"/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214" t="s">
        <v>86</v>
      </c>
      <c r="BK119" s="211"/>
      <c r="BL119" s="211"/>
      <c r="BM119" s="211"/>
    </row>
    <row r="120" s="2" customFormat="1" ht="18" customHeight="1">
      <c r="A120" s="39"/>
      <c r="B120" s="40"/>
      <c r="C120" s="41"/>
      <c r="D120" s="145" t="s">
        <v>136</v>
      </c>
      <c r="E120" s="138"/>
      <c r="F120" s="138"/>
      <c r="G120" s="41"/>
      <c r="H120" s="41"/>
      <c r="I120" s="41"/>
      <c r="J120" s="139">
        <v>0</v>
      </c>
      <c r="K120" s="41"/>
      <c r="L120" s="210"/>
      <c r="M120" s="211"/>
      <c r="N120" s="212" t="s">
        <v>43</v>
      </c>
      <c r="O120" s="211"/>
      <c r="P120" s="211"/>
      <c r="Q120" s="211"/>
      <c r="R120" s="211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4" t="s">
        <v>133</v>
      </c>
      <c r="AZ120" s="211"/>
      <c r="BA120" s="211"/>
      <c r="BB120" s="211"/>
      <c r="BC120" s="211"/>
      <c r="BD120" s="211"/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214" t="s">
        <v>86</v>
      </c>
      <c r="BK120" s="211"/>
      <c r="BL120" s="211"/>
      <c r="BM120" s="211"/>
    </row>
    <row r="121" s="2" customFormat="1" ht="18" customHeight="1">
      <c r="A121" s="39"/>
      <c r="B121" s="40"/>
      <c r="C121" s="41"/>
      <c r="D121" s="145" t="s">
        <v>137</v>
      </c>
      <c r="E121" s="138"/>
      <c r="F121" s="138"/>
      <c r="G121" s="41"/>
      <c r="H121" s="41"/>
      <c r="I121" s="41"/>
      <c r="J121" s="139">
        <v>0</v>
      </c>
      <c r="K121" s="41"/>
      <c r="L121" s="210"/>
      <c r="M121" s="211"/>
      <c r="N121" s="212" t="s">
        <v>43</v>
      </c>
      <c r="O121" s="211"/>
      <c r="P121" s="211"/>
      <c r="Q121" s="211"/>
      <c r="R121" s="211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4" t="s">
        <v>133</v>
      </c>
      <c r="AZ121" s="211"/>
      <c r="BA121" s="211"/>
      <c r="BB121" s="211"/>
      <c r="BC121" s="211"/>
      <c r="BD121" s="211"/>
      <c r="BE121" s="215">
        <f>IF(N121="základní",J121,0)</f>
        <v>0</v>
      </c>
      <c r="BF121" s="215">
        <f>IF(N121="snížená",J121,0)</f>
        <v>0</v>
      </c>
      <c r="BG121" s="215">
        <f>IF(N121="zákl. přenesená",J121,0)</f>
        <v>0</v>
      </c>
      <c r="BH121" s="215">
        <f>IF(N121="sníž. přenesená",J121,0)</f>
        <v>0</v>
      </c>
      <c r="BI121" s="215">
        <f>IF(N121="nulová",J121,0)</f>
        <v>0</v>
      </c>
      <c r="BJ121" s="214" t="s">
        <v>86</v>
      </c>
      <c r="BK121" s="211"/>
      <c r="BL121" s="211"/>
      <c r="BM121" s="211"/>
    </row>
    <row r="122" s="2" customFormat="1" ht="18" customHeight="1">
      <c r="A122" s="39"/>
      <c r="B122" s="40"/>
      <c r="C122" s="41"/>
      <c r="D122" s="138" t="s">
        <v>138</v>
      </c>
      <c r="E122" s="41"/>
      <c r="F122" s="41"/>
      <c r="G122" s="41"/>
      <c r="H122" s="41"/>
      <c r="I122" s="41"/>
      <c r="J122" s="139">
        <f>ROUND(J30*T122,2)</f>
        <v>0</v>
      </c>
      <c r="K122" s="41"/>
      <c r="L122" s="210"/>
      <c r="M122" s="211"/>
      <c r="N122" s="212" t="s">
        <v>43</v>
      </c>
      <c r="O122" s="211"/>
      <c r="P122" s="211"/>
      <c r="Q122" s="211"/>
      <c r="R122" s="211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4" t="s">
        <v>139</v>
      </c>
      <c r="AZ122" s="211"/>
      <c r="BA122" s="211"/>
      <c r="BB122" s="211"/>
      <c r="BC122" s="211"/>
      <c r="BD122" s="211"/>
      <c r="BE122" s="215">
        <f>IF(N122="základní",J122,0)</f>
        <v>0</v>
      </c>
      <c r="BF122" s="215">
        <f>IF(N122="snížená",J122,0)</f>
        <v>0</v>
      </c>
      <c r="BG122" s="215">
        <f>IF(N122="zákl. přenesená",J122,0)</f>
        <v>0</v>
      </c>
      <c r="BH122" s="215">
        <f>IF(N122="sníž. přenesená",J122,0)</f>
        <v>0</v>
      </c>
      <c r="BI122" s="215">
        <f>IF(N122="nulová",J122,0)</f>
        <v>0</v>
      </c>
      <c r="BJ122" s="214" t="s">
        <v>86</v>
      </c>
      <c r="BK122" s="211"/>
      <c r="BL122" s="211"/>
      <c r="BM122" s="211"/>
    </row>
    <row r="123" s="2" customForma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9.28" customHeight="1">
      <c r="A124" s="39"/>
      <c r="B124" s="40"/>
      <c r="C124" s="149" t="s">
        <v>103</v>
      </c>
      <c r="D124" s="150"/>
      <c r="E124" s="150"/>
      <c r="F124" s="150"/>
      <c r="G124" s="150"/>
      <c r="H124" s="150"/>
      <c r="I124" s="150"/>
      <c r="J124" s="151">
        <f>ROUND(J96+J116,2)</f>
        <v>0</v>
      </c>
      <c r="K124" s="150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67"/>
      <c r="C125" s="68"/>
      <c r="D125" s="68"/>
      <c r="E125" s="68"/>
      <c r="F125" s="68"/>
      <c r="G125" s="68"/>
      <c r="H125" s="68"/>
      <c r="I125" s="68"/>
      <c r="J125" s="68"/>
      <c r="K125" s="68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9" s="2" customFormat="1" ht="6.96" customHeight="1">
      <c r="A129" s="39"/>
      <c r="B129" s="69"/>
      <c r="C129" s="70"/>
      <c r="D129" s="70"/>
      <c r="E129" s="70"/>
      <c r="F129" s="70"/>
      <c r="G129" s="70"/>
      <c r="H129" s="70"/>
      <c r="I129" s="70"/>
      <c r="J129" s="70"/>
      <c r="K129" s="70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4.96" customHeight="1">
      <c r="A130" s="39"/>
      <c r="B130" s="40"/>
      <c r="C130" s="22" t="s">
        <v>140</v>
      </c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2" customHeight="1">
      <c r="A132" s="39"/>
      <c r="B132" s="40"/>
      <c r="C132" s="31" t="s">
        <v>16</v>
      </c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6.5" customHeight="1">
      <c r="A133" s="39"/>
      <c r="B133" s="40"/>
      <c r="C133" s="41"/>
      <c r="D133" s="41"/>
      <c r="E133" s="192" t="str">
        <f>E7</f>
        <v>Město Strakonice - bezbariérové WC</v>
      </c>
      <c r="F133" s="31"/>
      <c r="G133" s="31"/>
      <c r="H133" s="3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2" customHeight="1">
      <c r="A134" s="39"/>
      <c r="B134" s="40"/>
      <c r="C134" s="31" t="s">
        <v>105</v>
      </c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6.5" customHeight="1">
      <c r="A135" s="39"/>
      <c r="B135" s="40"/>
      <c r="C135" s="41"/>
      <c r="D135" s="41"/>
      <c r="E135" s="77" t="str">
        <f>E9</f>
        <v xml:space="preserve">01 - ZŠ  Poděbradova </v>
      </c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6.96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2" customHeight="1">
      <c r="A137" s="39"/>
      <c r="B137" s="40"/>
      <c r="C137" s="31" t="s">
        <v>20</v>
      </c>
      <c r="D137" s="41"/>
      <c r="E137" s="41"/>
      <c r="F137" s="26" t="str">
        <f>F12</f>
        <v xml:space="preserve"> </v>
      </c>
      <c r="G137" s="41"/>
      <c r="H137" s="41"/>
      <c r="I137" s="31" t="s">
        <v>22</v>
      </c>
      <c r="J137" s="80" t="str">
        <f>IF(J12="","",J12)</f>
        <v>9. 2. 2017</v>
      </c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6.96" customHeight="1">
      <c r="A138" s="39"/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15.15" customHeight="1">
      <c r="A139" s="39"/>
      <c r="B139" s="40"/>
      <c r="C139" s="31" t="s">
        <v>24</v>
      </c>
      <c r="D139" s="41"/>
      <c r="E139" s="41"/>
      <c r="F139" s="26" t="str">
        <f>E15</f>
        <v>Město Strakonice</v>
      </c>
      <c r="G139" s="41"/>
      <c r="H139" s="41"/>
      <c r="I139" s="31" t="s">
        <v>30</v>
      </c>
      <c r="J139" s="35" t="str">
        <f>E21</f>
        <v>Penta - ing. Nejedlý</v>
      </c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15.15" customHeight="1">
      <c r="A140" s="39"/>
      <c r="B140" s="40"/>
      <c r="C140" s="31" t="s">
        <v>28</v>
      </c>
      <c r="D140" s="41"/>
      <c r="E140" s="41"/>
      <c r="F140" s="26" t="str">
        <f>IF(E18="","",E18)</f>
        <v>Vyplň údaj</v>
      </c>
      <c r="G140" s="41"/>
      <c r="H140" s="41"/>
      <c r="I140" s="31" t="s">
        <v>33</v>
      </c>
      <c r="J140" s="35" t="str">
        <f>E24</f>
        <v xml:space="preserve">Ing. Karel Bernas </v>
      </c>
      <c r="K140" s="41"/>
      <c r="L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2" customFormat="1" ht="10.32" customHeight="1">
      <c r="A141" s="39"/>
      <c r="B141" s="40"/>
      <c r="C141" s="41"/>
      <c r="D141" s="41"/>
      <c r="E141" s="41"/>
      <c r="F141" s="41"/>
      <c r="G141" s="41"/>
      <c r="H141" s="41"/>
      <c r="I141" s="41"/>
      <c r="J141" s="41"/>
      <c r="K141" s="41"/>
      <c r="L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11" customFormat="1" ht="29.28" customHeight="1">
      <c r="A142" s="216"/>
      <c r="B142" s="217"/>
      <c r="C142" s="218" t="s">
        <v>141</v>
      </c>
      <c r="D142" s="219" t="s">
        <v>63</v>
      </c>
      <c r="E142" s="219" t="s">
        <v>59</v>
      </c>
      <c r="F142" s="219" t="s">
        <v>60</v>
      </c>
      <c r="G142" s="219" t="s">
        <v>142</v>
      </c>
      <c r="H142" s="219" t="s">
        <v>143</v>
      </c>
      <c r="I142" s="219" t="s">
        <v>144</v>
      </c>
      <c r="J142" s="220" t="s">
        <v>111</v>
      </c>
      <c r="K142" s="221" t="s">
        <v>145</v>
      </c>
      <c r="L142" s="222"/>
      <c r="M142" s="101" t="s">
        <v>1</v>
      </c>
      <c r="N142" s="102" t="s">
        <v>42</v>
      </c>
      <c r="O142" s="102" t="s">
        <v>146</v>
      </c>
      <c r="P142" s="102" t="s">
        <v>147</v>
      </c>
      <c r="Q142" s="102" t="s">
        <v>148</v>
      </c>
      <c r="R142" s="102" t="s">
        <v>149</v>
      </c>
      <c r="S142" s="102" t="s">
        <v>150</v>
      </c>
      <c r="T142" s="103" t="s">
        <v>151</v>
      </c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</row>
    <row r="143" s="2" customFormat="1" ht="22.8" customHeight="1">
      <c r="A143" s="39"/>
      <c r="B143" s="40"/>
      <c r="C143" s="108" t="s">
        <v>152</v>
      </c>
      <c r="D143" s="41"/>
      <c r="E143" s="41"/>
      <c r="F143" s="41"/>
      <c r="G143" s="41"/>
      <c r="H143" s="41"/>
      <c r="I143" s="41"/>
      <c r="J143" s="223">
        <f>BK143</f>
        <v>0</v>
      </c>
      <c r="K143" s="41"/>
      <c r="L143" s="42"/>
      <c r="M143" s="104"/>
      <c r="N143" s="224"/>
      <c r="O143" s="105"/>
      <c r="P143" s="225">
        <f>P144+P191+P249</f>
        <v>0</v>
      </c>
      <c r="Q143" s="105"/>
      <c r="R143" s="225">
        <f>R144+R191+R249</f>
        <v>1.62488962</v>
      </c>
      <c r="S143" s="105"/>
      <c r="T143" s="226">
        <f>T144+T191+T249</f>
        <v>2.7093200000000004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6" t="s">
        <v>77</v>
      </c>
      <c r="AU143" s="16" t="s">
        <v>113</v>
      </c>
      <c r="BK143" s="227">
        <f>BK144+BK191+BK249</f>
        <v>0</v>
      </c>
    </row>
    <row r="144" s="12" customFormat="1" ht="25.92" customHeight="1">
      <c r="A144" s="12"/>
      <c r="B144" s="228"/>
      <c r="C144" s="229"/>
      <c r="D144" s="230" t="s">
        <v>77</v>
      </c>
      <c r="E144" s="231" t="s">
        <v>153</v>
      </c>
      <c r="F144" s="231" t="s">
        <v>154</v>
      </c>
      <c r="G144" s="229"/>
      <c r="H144" s="229"/>
      <c r="I144" s="232"/>
      <c r="J144" s="233">
        <f>BK144</f>
        <v>0</v>
      </c>
      <c r="K144" s="229"/>
      <c r="L144" s="234"/>
      <c r="M144" s="235"/>
      <c r="N144" s="236"/>
      <c r="O144" s="236"/>
      <c r="P144" s="237">
        <f>P145+P164+P183+P189</f>
        <v>0</v>
      </c>
      <c r="Q144" s="236"/>
      <c r="R144" s="237">
        <f>R145+R164+R183+R189</f>
        <v>1.02768222</v>
      </c>
      <c r="S144" s="236"/>
      <c r="T144" s="238">
        <f>T145+T164+T183+T189</f>
        <v>2.6308000000000002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39" t="s">
        <v>86</v>
      </c>
      <c r="AT144" s="240" t="s">
        <v>77</v>
      </c>
      <c r="AU144" s="240" t="s">
        <v>78</v>
      </c>
      <c r="AY144" s="239" t="s">
        <v>155</v>
      </c>
      <c r="BK144" s="241">
        <f>BK145+BK164+BK183+BK189</f>
        <v>0</v>
      </c>
    </row>
    <row r="145" s="12" customFormat="1" ht="22.8" customHeight="1">
      <c r="A145" s="12"/>
      <c r="B145" s="228"/>
      <c r="C145" s="229"/>
      <c r="D145" s="230" t="s">
        <v>77</v>
      </c>
      <c r="E145" s="242" t="s">
        <v>156</v>
      </c>
      <c r="F145" s="242" t="s">
        <v>157</v>
      </c>
      <c r="G145" s="229"/>
      <c r="H145" s="229"/>
      <c r="I145" s="232"/>
      <c r="J145" s="243">
        <f>BK145</f>
        <v>0</v>
      </c>
      <c r="K145" s="229"/>
      <c r="L145" s="234"/>
      <c r="M145" s="235"/>
      <c r="N145" s="236"/>
      <c r="O145" s="236"/>
      <c r="P145" s="237">
        <f>SUM(P146:P163)</f>
        <v>0</v>
      </c>
      <c r="Q145" s="236"/>
      <c r="R145" s="237">
        <f>SUM(R146:R163)</f>
        <v>1.0274942199999999</v>
      </c>
      <c r="S145" s="236"/>
      <c r="T145" s="238">
        <f>SUM(T146:T163)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39" t="s">
        <v>86</v>
      </c>
      <c r="AT145" s="240" t="s">
        <v>77</v>
      </c>
      <c r="AU145" s="240" t="s">
        <v>86</v>
      </c>
      <c r="AY145" s="239" t="s">
        <v>155</v>
      </c>
      <c r="BK145" s="241">
        <f>SUM(BK146:BK163)</f>
        <v>0</v>
      </c>
    </row>
    <row r="146" s="2" customFormat="1" ht="24.15" customHeight="1">
      <c r="A146" s="39"/>
      <c r="B146" s="40"/>
      <c r="C146" s="244" t="s">
        <v>86</v>
      </c>
      <c r="D146" s="244" t="s">
        <v>158</v>
      </c>
      <c r="E146" s="245" t="s">
        <v>159</v>
      </c>
      <c r="F146" s="246" t="s">
        <v>160</v>
      </c>
      <c r="G146" s="247" t="s">
        <v>161</v>
      </c>
      <c r="H146" s="248">
        <v>0.59999999999999998</v>
      </c>
      <c r="I146" s="249"/>
      <c r="J146" s="250">
        <f>ROUND(I146*H146,2)</f>
        <v>0</v>
      </c>
      <c r="K146" s="251"/>
      <c r="L146" s="42"/>
      <c r="M146" s="252" t="s">
        <v>1</v>
      </c>
      <c r="N146" s="253" t="s">
        <v>43</v>
      </c>
      <c r="O146" s="92"/>
      <c r="P146" s="254">
        <f>O146*H146</f>
        <v>0</v>
      </c>
      <c r="Q146" s="254">
        <v>0.040000000000000001</v>
      </c>
      <c r="R146" s="254">
        <f>Q146*H146</f>
        <v>0.024</v>
      </c>
      <c r="S146" s="254">
        <v>0</v>
      </c>
      <c r="T146" s="25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56" t="s">
        <v>162</v>
      </c>
      <c r="AT146" s="256" t="s">
        <v>158</v>
      </c>
      <c r="AU146" s="256" t="s">
        <v>88</v>
      </c>
      <c r="AY146" s="16" t="s">
        <v>155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86</v>
      </c>
      <c r="BK146" s="144">
        <f>ROUND(I146*H146,2)</f>
        <v>0</v>
      </c>
      <c r="BL146" s="16" t="s">
        <v>162</v>
      </c>
      <c r="BM146" s="256" t="s">
        <v>163</v>
      </c>
    </row>
    <row r="147" s="13" customFormat="1">
      <c r="A147" s="13"/>
      <c r="B147" s="257"/>
      <c r="C147" s="258"/>
      <c r="D147" s="259" t="s">
        <v>164</v>
      </c>
      <c r="E147" s="260" t="s">
        <v>1</v>
      </c>
      <c r="F147" s="261" t="s">
        <v>165</v>
      </c>
      <c r="G147" s="258"/>
      <c r="H147" s="262">
        <v>0.59999999999999998</v>
      </c>
      <c r="I147" s="263"/>
      <c r="J147" s="258"/>
      <c r="K147" s="258"/>
      <c r="L147" s="264"/>
      <c r="M147" s="265"/>
      <c r="N147" s="266"/>
      <c r="O147" s="266"/>
      <c r="P147" s="266"/>
      <c r="Q147" s="266"/>
      <c r="R147" s="266"/>
      <c r="S147" s="266"/>
      <c r="T147" s="26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8" t="s">
        <v>164</v>
      </c>
      <c r="AU147" s="268" t="s">
        <v>88</v>
      </c>
      <c r="AV147" s="13" t="s">
        <v>88</v>
      </c>
      <c r="AW147" s="13" t="s">
        <v>32</v>
      </c>
      <c r="AX147" s="13" t="s">
        <v>78</v>
      </c>
      <c r="AY147" s="268" t="s">
        <v>155</v>
      </c>
    </row>
    <row r="148" s="14" customFormat="1">
      <c r="A148" s="14"/>
      <c r="B148" s="269"/>
      <c r="C148" s="270"/>
      <c r="D148" s="259" t="s">
        <v>164</v>
      </c>
      <c r="E148" s="271" t="s">
        <v>1</v>
      </c>
      <c r="F148" s="272" t="s">
        <v>166</v>
      </c>
      <c r="G148" s="270"/>
      <c r="H148" s="273">
        <v>0.59999999999999998</v>
      </c>
      <c r="I148" s="274"/>
      <c r="J148" s="270"/>
      <c r="K148" s="270"/>
      <c r="L148" s="275"/>
      <c r="M148" s="276"/>
      <c r="N148" s="277"/>
      <c r="O148" s="277"/>
      <c r="P148" s="277"/>
      <c r="Q148" s="277"/>
      <c r="R148" s="277"/>
      <c r="S148" s="277"/>
      <c r="T148" s="27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9" t="s">
        <v>164</v>
      </c>
      <c r="AU148" s="279" t="s">
        <v>88</v>
      </c>
      <c r="AV148" s="14" t="s">
        <v>162</v>
      </c>
      <c r="AW148" s="14" t="s">
        <v>32</v>
      </c>
      <c r="AX148" s="14" t="s">
        <v>86</v>
      </c>
      <c r="AY148" s="279" t="s">
        <v>155</v>
      </c>
    </row>
    <row r="149" s="2" customFormat="1" ht="24.15" customHeight="1">
      <c r="A149" s="39"/>
      <c r="B149" s="40"/>
      <c r="C149" s="244" t="s">
        <v>88</v>
      </c>
      <c r="D149" s="244" t="s">
        <v>158</v>
      </c>
      <c r="E149" s="245" t="s">
        <v>167</v>
      </c>
      <c r="F149" s="246" t="s">
        <v>168</v>
      </c>
      <c r="G149" s="247" t="s">
        <v>161</v>
      </c>
      <c r="H149" s="248">
        <v>7.04</v>
      </c>
      <c r="I149" s="249"/>
      <c r="J149" s="250">
        <f>ROUND(I149*H149,2)</f>
        <v>0</v>
      </c>
      <c r="K149" s="251"/>
      <c r="L149" s="42"/>
      <c r="M149" s="252" t="s">
        <v>1</v>
      </c>
      <c r="N149" s="253" t="s">
        <v>43</v>
      </c>
      <c r="O149" s="92"/>
      <c r="P149" s="254">
        <f>O149*H149</f>
        <v>0</v>
      </c>
      <c r="Q149" s="254">
        <v>0.0040000000000000001</v>
      </c>
      <c r="R149" s="254">
        <f>Q149*H149</f>
        <v>0.028160000000000001</v>
      </c>
      <c r="S149" s="254">
        <v>0</v>
      </c>
      <c r="T149" s="255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56" t="s">
        <v>162</v>
      </c>
      <c r="AT149" s="256" t="s">
        <v>158</v>
      </c>
      <c r="AU149" s="256" t="s">
        <v>88</v>
      </c>
      <c r="AY149" s="16" t="s">
        <v>155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6" t="s">
        <v>86</v>
      </c>
      <c r="BK149" s="144">
        <f>ROUND(I149*H149,2)</f>
        <v>0</v>
      </c>
      <c r="BL149" s="16" t="s">
        <v>162</v>
      </c>
      <c r="BM149" s="256" t="s">
        <v>169</v>
      </c>
    </row>
    <row r="150" s="2" customFormat="1" ht="24.15" customHeight="1">
      <c r="A150" s="39"/>
      <c r="B150" s="40"/>
      <c r="C150" s="244" t="s">
        <v>170</v>
      </c>
      <c r="D150" s="244" t="s">
        <v>158</v>
      </c>
      <c r="E150" s="245" t="s">
        <v>171</v>
      </c>
      <c r="F150" s="246" t="s">
        <v>172</v>
      </c>
      <c r="G150" s="247" t="s">
        <v>161</v>
      </c>
      <c r="H150" s="248">
        <v>17.600000000000001</v>
      </c>
      <c r="I150" s="249"/>
      <c r="J150" s="250">
        <f>ROUND(I150*H150,2)</f>
        <v>0</v>
      </c>
      <c r="K150" s="251"/>
      <c r="L150" s="42"/>
      <c r="M150" s="252" t="s">
        <v>1</v>
      </c>
      <c r="N150" s="253" t="s">
        <v>43</v>
      </c>
      <c r="O150" s="92"/>
      <c r="P150" s="254">
        <f>O150*H150</f>
        <v>0</v>
      </c>
      <c r="Q150" s="254">
        <v>0.01575</v>
      </c>
      <c r="R150" s="254">
        <f>Q150*H150</f>
        <v>0.2772</v>
      </c>
      <c r="S150" s="254">
        <v>0</v>
      </c>
      <c r="T150" s="25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6" t="s">
        <v>162</v>
      </c>
      <c r="AT150" s="256" t="s">
        <v>158</v>
      </c>
      <c r="AU150" s="256" t="s">
        <v>88</v>
      </c>
      <c r="AY150" s="16" t="s">
        <v>155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86</v>
      </c>
      <c r="BK150" s="144">
        <f>ROUND(I150*H150,2)</f>
        <v>0</v>
      </c>
      <c r="BL150" s="16" t="s">
        <v>162</v>
      </c>
      <c r="BM150" s="256" t="s">
        <v>173</v>
      </c>
    </row>
    <row r="151" s="13" customFormat="1">
      <c r="A151" s="13"/>
      <c r="B151" s="257"/>
      <c r="C151" s="258"/>
      <c r="D151" s="259" t="s">
        <v>164</v>
      </c>
      <c r="E151" s="260" t="s">
        <v>1</v>
      </c>
      <c r="F151" s="261" t="s">
        <v>174</v>
      </c>
      <c r="G151" s="258"/>
      <c r="H151" s="262">
        <v>17.600000000000001</v>
      </c>
      <c r="I151" s="263"/>
      <c r="J151" s="258"/>
      <c r="K151" s="258"/>
      <c r="L151" s="264"/>
      <c r="M151" s="265"/>
      <c r="N151" s="266"/>
      <c r="O151" s="266"/>
      <c r="P151" s="266"/>
      <c r="Q151" s="266"/>
      <c r="R151" s="266"/>
      <c r="S151" s="266"/>
      <c r="T151" s="26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8" t="s">
        <v>164</v>
      </c>
      <c r="AU151" s="268" t="s">
        <v>88</v>
      </c>
      <c r="AV151" s="13" t="s">
        <v>88</v>
      </c>
      <c r="AW151" s="13" t="s">
        <v>32</v>
      </c>
      <c r="AX151" s="13" t="s">
        <v>78</v>
      </c>
      <c r="AY151" s="268" t="s">
        <v>155</v>
      </c>
    </row>
    <row r="152" s="14" customFormat="1">
      <c r="A152" s="14"/>
      <c r="B152" s="269"/>
      <c r="C152" s="270"/>
      <c r="D152" s="259" t="s">
        <v>164</v>
      </c>
      <c r="E152" s="271" t="s">
        <v>1</v>
      </c>
      <c r="F152" s="272" t="s">
        <v>166</v>
      </c>
      <c r="G152" s="270"/>
      <c r="H152" s="273">
        <v>17.600000000000001</v>
      </c>
      <c r="I152" s="274"/>
      <c r="J152" s="270"/>
      <c r="K152" s="270"/>
      <c r="L152" s="275"/>
      <c r="M152" s="276"/>
      <c r="N152" s="277"/>
      <c r="O152" s="277"/>
      <c r="P152" s="277"/>
      <c r="Q152" s="277"/>
      <c r="R152" s="277"/>
      <c r="S152" s="277"/>
      <c r="T152" s="27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79" t="s">
        <v>164</v>
      </c>
      <c r="AU152" s="279" t="s">
        <v>88</v>
      </c>
      <c r="AV152" s="14" t="s">
        <v>162</v>
      </c>
      <c r="AW152" s="14" t="s">
        <v>32</v>
      </c>
      <c r="AX152" s="14" t="s">
        <v>86</v>
      </c>
      <c r="AY152" s="279" t="s">
        <v>155</v>
      </c>
    </row>
    <row r="153" s="2" customFormat="1" ht="24.15" customHeight="1">
      <c r="A153" s="39"/>
      <c r="B153" s="40"/>
      <c r="C153" s="244" t="s">
        <v>162</v>
      </c>
      <c r="D153" s="244" t="s">
        <v>158</v>
      </c>
      <c r="E153" s="245" t="s">
        <v>175</v>
      </c>
      <c r="F153" s="246" t="s">
        <v>176</v>
      </c>
      <c r="G153" s="247" t="s">
        <v>161</v>
      </c>
      <c r="H153" s="248">
        <v>7.04</v>
      </c>
      <c r="I153" s="249"/>
      <c r="J153" s="250">
        <f>ROUND(I153*H153,2)</f>
        <v>0</v>
      </c>
      <c r="K153" s="251"/>
      <c r="L153" s="42"/>
      <c r="M153" s="252" t="s">
        <v>1</v>
      </c>
      <c r="N153" s="253" t="s">
        <v>43</v>
      </c>
      <c r="O153" s="92"/>
      <c r="P153" s="254">
        <f>O153*H153</f>
        <v>0</v>
      </c>
      <c r="Q153" s="254">
        <v>0.0057000000000000002</v>
      </c>
      <c r="R153" s="254">
        <f>Q153*H153</f>
        <v>0.040128000000000004</v>
      </c>
      <c r="S153" s="254">
        <v>0</v>
      </c>
      <c r="T153" s="25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6" t="s">
        <v>162</v>
      </c>
      <c r="AT153" s="256" t="s">
        <v>158</v>
      </c>
      <c r="AU153" s="256" t="s">
        <v>88</v>
      </c>
      <c r="AY153" s="16" t="s">
        <v>155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6" t="s">
        <v>86</v>
      </c>
      <c r="BK153" s="144">
        <f>ROUND(I153*H153,2)</f>
        <v>0</v>
      </c>
      <c r="BL153" s="16" t="s">
        <v>162</v>
      </c>
      <c r="BM153" s="256" t="s">
        <v>177</v>
      </c>
    </row>
    <row r="154" s="13" customFormat="1">
      <c r="A154" s="13"/>
      <c r="B154" s="257"/>
      <c r="C154" s="258"/>
      <c r="D154" s="259" t="s">
        <v>164</v>
      </c>
      <c r="E154" s="260" t="s">
        <v>1</v>
      </c>
      <c r="F154" s="261" t="s">
        <v>178</v>
      </c>
      <c r="G154" s="258"/>
      <c r="H154" s="262">
        <v>7.04</v>
      </c>
      <c r="I154" s="263"/>
      <c r="J154" s="258"/>
      <c r="K154" s="258"/>
      <c r="L154" s="264"/>
      <c r="M154" s="265"/>
      <c r="N154" s="266"/>
      <c r="O154" s="266"/>
      <c r="P154" s="266"/>
      <c r="Q154" s="266"/>
      <c r="R154" s="266"/>
      <c r="S154" s="266"/>
      <c r="T154" s="26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8" t="s">
        <v>164</v>
      </c>
      <c r="AU154" s="268" t="s">
        <v>88</v>
      </c>
      <c r="AV154" s="13" t="s">
        <v>88</v>
      </c>
      <c r="AW154" s="13" t="s">
        <v>32</v>
      </c>
      <c r="AX154" s="13" t="s">
        <v>78</v>
      </c>
      <c r="AY154" s="268" t="s">
        <v>155</v>
      </c>
    </row>
    <row r="155" s="14" customFormat="1">
      <c r="A155" s="14"/>
      <c r="B155" s="269"/>
      <c r="C155" s="270"/>
      <c r="D155" s="259" t="s">
        <v>164</v>
      </c>
      <c r="E155" s="271" t="s">
        <v>1</v>
      </c>
      <c r="F155" s="272" t="s">
        <v>166</v>
      </c>
      <c r="G155" s="270"/>
      <c r="H155" s="273">
        <v>7.04</v>
      </c>
      <c r="I155" s="274"/>
      <c r="J155" s="270"/>
      <c r="K155" s="270"/>
      <c r="L155" s="275"/>
      <c r="M155" s="276"/>
      <c r="N155" s="277"/>
      <c r="O155" s="277"/>
      <c r="P155" s="277"/>
      <c r="Q155" s="277"/>
      <c r="R155" s="277"/>
      <c r="S155" s="277"/>
      <c r="T155" s="27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79" t="s">
        <v>164</v>
      </c>
      <c r="AU155" s="279" t="s">
        <v>88</v>
      </c>
      <c r="AV155" s="14" t="s">
        <v>162</v>
      </c>
      <c r="AW155" s="14" t="s">
        <v>32</v>
      </c>
      <c r="AX155" s="14" t="s">
        <v>86</v>
      </c>
      <c r="AY155" s="279" t="s">
        <v>155</v>
      </c>
    </row>
    <row r="156" s="2" customFormat="1" ht="24.15" customHeight="1">
      <c r="A156" s="39"/>
      <c r="B156" s="40"/>
      <c r="C156" s="244" t="s">
        <v>179</v>
      </c>
      <c r="D156" s="244" t="s">
        <v>158</v>
      </c>
      <c r="E156" s="245" t="s">
        <v>180</v>
      </c>
      <c r="F156" s="246" t="s">
        <v>181</v>
      </c>
      <c r="G156" s="247" t="s">
        <v>182</v>
      </c>
      <c r="H156" s="248">
        <v>0.23499999999999999</v>
      </c>
      <c r="I156" s="249"/>
      <c r="J156" s="250">
        <f>ROUND(I156*H156,2)</f>
        <v>0</v>
      </c>
      <c r="K156" s="251"/>
      <c r="L156" s="42"/>
      <c r="M156" s="252" t="s">
        <v>1</v>
      </c>
      <c r="N156" s="253" t="s">
        <v>43</v>
      </c>
      <c r="O156" s="92"/>
      <c r="P156" s="254">
        <f>O156*H156</f>
        <v>0</v>
      </c>
      <c r="Q156" s="254">
        <v>2.3010199999999998</v>
      </c>
      <c r="R156" s="254">
        <f>Q156*H156</f>
        <v>0.54073969999999993</v>
      </c>
      <c r="S156" s="254">
        <v>0</v>
      </c>
      <c r="T156" s="25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6" t="s">
        <v>162</v>
      </c>
      <c r="AT156" s="256" t="s">
        <v>158</v>
      </c>
      <c r="AU156" s="256" t="s">
        <v>88</v>
      </c>
      <c r="AY156" s="16" t="s">
        <v>155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86</v>
      </c>
      <c r="BK156" s="144">
        <f>ROUND(I156*H156,2)</f>
        <v>0</v>
      </c>
      <c r="BL156" s="16" t="s">
        <v>162</v>
      </c>
      <c r="BM156" s="256" t="s">
        <v>183</v>
      </c>
    </row>
    <row r="157" s="13" customFormat="1">
      <c r="A157" s="13"/>
      <c r="B157" s="257"/>
      <c r="C157" s="258"/>
      <c r="D157" s="259" t="s">
        <v>164</v>
      </c>
      <c r="E157" s="260" t="s">
        <v>1</v>
      </c>
      <c r="F157" s="261" t="s">
        <v>184</v>
      </c>
      <c r="G157" s="258"/>
      <c r="H157" s="262">
        <v>0.23499999999999999</v>
      </c>
      <c r="I157" s="263"/>
      <c r="J157" s="258"/>
      <c r="K157" s="258"/>
      <c r="L157" s="264"/>
      <c r="M157" s="265"/>
      <c r="N157" s="266"/>
      <c r="O157" s="266"/>
      <c r="P157" s="266"/>
      <c r="Q157" s="266"/>
      <c r="R157" s="266"/>
      <c r="S157" s="266"/>
      <c r="T157" s="26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8" t="s">
        <v>164</v>
      </c>
      <c r="AU157" s="268" t="s">
        <v>88</v>
      </c>
      <c r="AV157" s="13" t="s">
        <v>88</v>
      </c>
      <c r="AW157" s="13" t="s">
        <v>32</v>
      </c>
      <c r="AX157" s="13" t="s">
        <v>78</v>
      </c>
      <c r="AY157" s="268" t="s">
        <v>155</v>
      </c>
    </row>
    <row r="158" s="14" customFormat="1">
      <c r="A158" s="14"/>
      <c r="B158" s="269"/>
      <c r="C158" s="270"/>
      <c r="D158" s="259" t="s">
        <v>164</v>
      </c>
      <c r="E158" s="271" t="s">
        <v>1</v>
      </c>
      <c r="F158" s="272" t="s">
        <v>166</v>
      </c>
      <c r="G158" s="270"/>
      <c r="H158" s="273">
        <v>0.23499999999999999</v>
      </c>
      <c r="I158" s="274"/>
      <c r="J158" s="270"/>
      <c r="K158" s="270"/>
      <c r="L158" s="275"/>
      <c r="M158" s="276"/>
      <c r="N158" s="277"/>
      <c r="O158" s="277"/>
      <c r="P158" s="277"/>
      <c r="Q158" s="277"/>
      <c r="R158" s="277"/>
      <c r="S158" s="277"/>
      <c r="T158" s="27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79" t="s">
        <v>164</v>
      </c>
      <c r="AU158" s="279" t="s">
        <v>88</v>
      </c>
      <c r="AV158" s="14" t="s">
        <v>162</v>
      </c>
      <c r="AW158" s="14" t="s">
        <v>32</v>
      </c>
      <c r="AX158" s="14" t="s">
        <v>86</v>
      </c>
      <c r="AY158" s="279" t="s">
        <v>155</v>
      </c>
    </row>
    <row r="159" s="2" customFormat="1" ht="24.15" customHeight="1">
      <c r="A159" s="39"/>
      <c r="B159" s="40"/>
      <c r="C159" s="244" t="s">
        <v>156</v>
      </c>
      <c r="D159" s="244" t="s">
        <v>158</v>
      </c>
      <c r="E159" s="245" t="s">
        <v>185</v>
      </c>
      <c r="F159" s="246" t="s">
        <v>186</v>
      </c>
      <c r="G159" s="247" t="s">
        <v>182</v>
      </c>
      <c r="H159" s="248">
        <v>0.025999999999999999</v>
      </c>
      <c r="I159" s="249"/>
      <c r="J159" s="250">
        <f>ROUND(I159*H159,2)</f>
        <v>0</v>
      </c>
      <c r="K159" s="251"/>
      <c r="L159" s="42"/>
      <c r="M159" s="252" t="s">
        <v>1</v>
      </c>
      <c r="N159" s="253" t="s">
        <v>43</v>
      </c>
      <c r="O159" s="92"/>
      <c r="P159" s="254">
        <f>O159*H159</f>
        <v>0</v>
      </c>
      <c r="Q159" s="254">
        <v>2.3010199999999998</v>
      </c>
      <c r="R159" s="254">
        <f>Q159*H159</f>
        <v>0.059826519999999994</v>
      </c>
      <c r="S159" s="254">
        <v>0</v>
      </c>
      <c r="T159" s="25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6" t="s">
        <v>162</v>
      </c>
      <c r="AT159" s="256" t="s">
        <v>158</v>
      </c>
      <c r="AU159" s="256" t="s">
        <v>88</v>
      </c>
      <c r="AY159" s="16" t="s">
        <v>155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6" t="s">
        <v>86</v>
      </c>
      <c r="BK159" s="144">
        <f>ROUND(I159*H159,2)</f>
        <v>0</v>
      </c>
      <c r="BL159" s="16" t="s">
        <v>162</v>
      </c>
      <c r="BM159" s="256" t="s">
        <v>187</v>
      </c>
    </row>
    <row r="160" s="13" customFormat="1">
      <c r="A160" s="13"/>
      <c r="B160" s="257"/>
      <c r="C160" s="258"/>
      <c r="D160" s="259" t="s">
        <v>164</v>
      </c>
      <c r="E160" s="260" t="s">
        <v>1</v>
      </c>
      <c r="F160" s="261" t="s">
        <v>188</v>
      </c>
      <c r="G160" s="258"/>
      <c r="H160" s="262">
        <v>0.025999999999999999</v>
      </c>
      <c r="I160" s="263"/>
      <c r="J160" s="258"/>
      <c r="K160" s="258"/>
      <c r="L160" s="264"/>
      <c r="M160" s="265"/>
      <c r="N160" s="266"/>
      <c r="O160" s="266"/>
      <c r="P160" s="266"/>
      <c r="Q160" s="266"/>
      <c r="R160" s="266"/>
      <c r="S160" s="266"/>
      <c r="T160" s="26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8" t="s">
        <v>164</v>
      </c>
      <c r="AU160" s="268" t="s">
        <v>88</v>
      </c>
      <c r="AV160" s="13" t="s">
        <v>88</v>
      </c>
      <c r="AW160" s="13" t="s">
        <v>32</v>
      </c>
      <c r="AX160" s="13" t="s">
        <v>78</v>
      </c>
      <c r="AY160" s="268" t="s">
        <v>155</v>
      </c>
    </row>
    <row r="161" s="14" customFormat="1">
      <c r="A161" s="14"/>
      <c r="B161" s="269"/>
      <c r="C161" s="270"/>
      <c r="D161" s="259" t="s">
        <v>164</v>
      </c>
      <c r="E161" s="271" t="s">
        <v>1</v>
      </c>
      <c r="F161" s="272" t="s">
        <v>166</v>
      </c>
      <c r="G161" s="270"/>
      <c r="H161" s="273">
        <v>0.025999999999999999</v>
      </c>
      <c r="I161" s="274"/>
      <c r="J161" s="270"/>
      <c r="K161" s="270"/>
      <c r="L161" s="275"/>
      <c r="M161" s="276"/>
      <c r="N161" s="277"/>
      <c r="O161" s="277"/>
      <c r="P161" s="277"/>
      <c r="Q161" s="277"/>
      <c r="R161" s="277"/>
      <c r="S161" s="277"/>
      <c r="T161" s="27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79" t="s">
        <v>164</v>
      </c>
      <c r="AU161" s="279" t="s">
        <v>88</v>
      </c>
      <c r="AV161" s="14" t="s">
        <v>162</v>
      </c>
      <c r="AW161" s="14" t="s">
        <v>32</v>
      </c>
      <c r="AX161" s="14" t="s">
        <v>86</v>
      </c>
      <c r="AY161" s="279" t="s">
        <v>155</v>
      </c>
    </row>
    <row r="162" s="2" customFormat="1" ht="21.75" customHeight="1">
      <c r="A162" s="39"/>
      <c r="B162" s="40"/>
      <c r="C162" s="244" t="s">
        <v>189</v>
      </c>
      <c r="D162" s="244" t="s">
        <v>158</v>
      </c>
      <c r="E162" s="245" t="s">
        <v>190</v>
      </c>
      <c r="F162" s="246" t="s">
        <v>191</v>
      </c>
      <c r="G162" s="247" t="s">
        <v>192</v>
      </c>
      <c r="H162" s="248">
        <v>1</v>
      </c>
      <c r="I162" s="249"/>
      <c r="J162" s="250">
        <f>ROUND(I162*H162,2)</f>
        <v>0</v>
      </c>
      <c r="K162" s="251"/>
      <c r="L162" s="42"/>
      <c r="M162" s="252" t="s">
        <v>1</v>
      </c>
      <c r="N162" s="253" t="s">
        <v>43</v>
      </c>
      <c r="O162" s="92"/>
      <c r="P162" s="254">
        <f>O162*H162</f>
        <v>0</v>
      </c>
      <c r="Q162" s="254">
        <v>0.04684</v>
      </c>
      <c r="R162" s="254">
        <f>Q162*H162</f>
        <v>0.04684</v>
      </c>
      <c r="S162" s="254">
        <v>0</v>
      </c>
      <c r="T162" s="25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6" t="s">
        <v>162</v>
      </c>
      <c r="AT162" s="256" t="s">
        <v>158</v>
      </c>
      <c r="AU162" s="256" t="s">
        <v>88</v>
      </c>
      <c r="AY162" s="16" t="s">
        <v>155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86</v>
      </c>
      <c r="BK162" s="144">
        <f>ROUND(I162*H162,2)</f>
        <v>0</v>
      </c>
      <c r="BL162" s="16" t="s">
        <v>162</v>
      </c>
      <c r="BM162" s="256" t="s">
        <v>193</v>
      </c>
    </row>
    <row r="163" s="2" customFormat="1" ht="16.5" customHeight="1">
      <c r="A163" s="39"/>
      <c r="B163" s="40"/>
      <c r="C163" s="280" t="s">
        <v>194</v>
      </c>
      <c r="D163" s="280" t="s">
        <v>195</v>
      </c>
      <c r="E163" s="281" t="s">
        <v>196</v>
      </c>
      <c r="F163" s="282" t="s">
        <v>197</v>
      </c>
      <c r="G163" s="283" t="s">
        <v>192</v>
      </c>
      <c r="H163" s="284">
        <v>1</v>
      </c>
      <c r="I163" s="285"/>
      <c r="J163" s="286">
        <f>ROUND(I163*H163,2)</f>
        <v>0</v>
      </c>
      <c r="K163" s="287"/>
      <c r="L163" s="288"/>
      <c r="M163" s="289" t="s">
        <v>1</v>
      </c>
      <c r="N163" s="290" t="s">
        <v>43</v>
      </c>
      <c r="O163" s="92"/>
      <c r="P163" s="254">
        <f>O163*H163</f>
        <v>0</v>
      </c>
      <c r="Q163" s="254">
        <v>0.0106</v>
      </c>
      <c r="R163" s="254">
        <f>Q163*H163</f>
        <v>0.0106</v>
      </c>
      <c r="S163" s="254">
        <v>0</v>
      </c>
      <c r="T163" s="255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6" t="s">
        <v>194</v>
      </c>
      <c r="AT163" s="256" t="s">
        <v>195</v>
      </c>
      <c r="AU163" s="256" t="s">
        <v>88</v>
      </c>
      <c r="AY163" s="16" t="s">
        <v>155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6" t="s">
        <v>86</v>
      </c>
      <c r="BK163" s="144">
        <f>ROUND(I163*H163,2)</f>
        <v>0</v>
      </c>
      <c r="BL163" s="16" t="s">
        <v>162</v>
      </c>
      <c r="BM163" s="256" t="s">
        <v>198</v>
      </c>
    </row>
    <row r="164" s="12" customFormat="1" ht="22.8" customHeight="1">
      <c r="A164" s="12"/>
      <c r="B164" s="228"/>
      <c r="C164" s="229"/>
      <c r="D164" s="230" t="s">
        <v>77</v>
      </c>
      <c r="E164" s="242" t="s">
        <v>199</v>
      </c>
      <c r="F164" s="242" t="s">
        <v>200</v>
      </c>
      <c r="G164" s="229"/>
      <c r="H164" s="229"/>
      <c r="I164" s="232"/>
      <c r="J164" s="243">
        <f>BK164</f>
        <v>0</v>
      </c>
      <c r="K164" s="229"/>
      <c r="L164" s="234"/>
      <c r="M164" s="235"/>
      <c r="N164" s="236"/>
      <c r="O164" s="236"/>
      <c r="P164" s="237">
        <f>SUM(P165:P182)</f>
        <v>0</v>
      </c>
      <c r="Q164" s="236"/>
      <c r="R164" s="237">
        <f>SUM(R165:R182)</f>
        <v>0.00018800000000000002</v>
      </c>
      <c r="S164" s="236"/>
      <c r="T164" s="238">
        <f>SUM(T165:T182)</f>
        <v>2.6308000000000002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39" t="s">
        <v>86</v>
      </c>
      <c r="AT164" s="240" t="s">
        <v>77</v>
      </c>
      <c r="AU164" s="240" t="s">
        <v>86</v>
      </c>
      <c r="AY164" s="239" t="s">
        <v>155</v>
      </c>
      <c r="BK164" s="241">
        <f>SUM(BK165:BK182)</f>
        <v>0</v>
      </c>
    </row>
    <row r="165" s="2" customFormat="1" ht="24.15" customHeight="1">
      <c r="A165" s="39"/>
      <c r="B165" s="40"/>
      <c r="C165" s="244" t="s">
        <v>199</v>
      </c>
      <c r="D165" s="244" t="s">
        <v>158</v>
      </c>
      <c r="E165" s="245" t="s">
        <v>201</v>
      </c>
      <c r="F165" s="246" t="s">
        <v>202</v>
      </c>
      <c r="G165" s="247" t="s">
        <v>161</v>
      </c>
      <c r="H165" s="248">
        <v>4.7000000000000002</v>
      </c>
      <c r="I165" s="249"/>
      <c r="J165" s="250">
        <f>ROUND(I165*H165,2)</f>
        <v>0</v>
      </c>
      <c r="K165" s="251"/>
      <c r="L165" s="42"/>
      <c r="M165" s="252" t="s">
        <v>1</v>
      </c>
      <c r="N165" s="253" t="s">
        <v>43</v>
      </c>
      <c r="O165" s="92"/>
      <c r="P165" s="254">
        <f>O165*H165</f>
        <v>0</v>
      </c>
      <c r="Q165" s="254">
        <v>4.0000000000000003E-05</v>
      </c>
      <c r="R165" s="254">
        <f>Q165*H165</f>
        <v>0.00018800000000000002</v>
      </c>
      <c r="S165" s="254">
        <v>0</v>
      </c>
      <c r="T165" s="25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6" t="s">
        <v>162</v>
      </c>
      <c r="AT165" s="256" t="s">
        <v>158</v>
      </c>
      <c r="AU165" s="256" t="s">
        <v>88</v>
      </c>
      <c r="AY165" s="16" t="s">
        <v>155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86</v>
      </c>
      <c r="BK165" s="144">
        <f>ROUND(I165*H165,2)</f>
        <v>0</v>
      </c>
      <c r="BL165" s="16" t="s">
        <v>162</v>
      </c>
      <c r="BM165" s="256" t="s">
        <v>203</v>
      </c>
    </row>
    <row r="166" s="2" customFormat="1" ht="21.75" customHeight="1">
      <c r="A166" s="39"/>
      <c r="B166" s="40"/>
      <c r="C166" s="244" t="s">
        <v>204</v>
      </c>
      <c r="D166" s="244" t="s">
        <v>158</v>
      </c>
      <c r="E166" s="245" t="s">
        <v>205</v>
      </c>
      <c r="F166" s="246" t="s">
        <v>206</v>
      </c>
      <c r="G166" s="247" t="s">
        <v>161</v>
      </c>
      <c r="H166" s="248">
        <v>5.0999999999999996</v>
      </c>
      <c r="I166" s="249"/>
      <c r="J166" s="250">
        <f>ROUND(I166*H166,2)</f>
        <v>0</v>
      </c>
      <c r="K166" s="251"/>
      <c r="L166" s="42"/>
      <c r="M166" s="252" t="s">
        <v>1</v>
      </c>
      <c r="N166" s="253" t="s">
        <v>43</v>
      </c>
      <c r="O166" s="92"/>
      <c r="P166" s="254">
        <f>O166*H166</f>
        <v>0</v>
      </c>
      <c r="Q166" s="254">
        <v>0</v>
      </c>
      <c r="R166" s="254">
        <f>Q166*H166</f>
        <v>0</v>
      </c>
      <c r="S166" s="254">
        <v>0.13100000000000001</v>
      </c>
      <c r="T166" s="255">
        <f>S166*H166</f>
        <v>0.66810000000000003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56" t="s">
        <v>162</v>
      </c>
      <c r="AT166" s="256" t="s">
        <v>158</v>
      </c>
      <c r="AU166" s="256" t="s">
        <v>88</v>
      </c>
      <c r="AY166" s="16" t="s">
        <v>155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6" t="s">
        <v>86</v>
      </c>
      <c r="BK166" s="144">
        <f>ROUND(I166*H166,2)</f>
        <v>0</v>
      </c>
      <c r="BL166" s="16" t="s">
        <v>162</v>
      </c>
      <c r="BM166" s="256" t="s">
        <v>207</v>
      </c>
    </row>
    <row r="167" s="13" customFormat="1">
      <c r="A167" s="13"/>
      <c r="B167" s="257"/>
      <c r="C167" s="258"/>
      <c r="D167" s="259" t="s">
        <v>164</v>
      </c>
      <c r="E167" s="260" t="s">
        <v>1</v>
      </c>
      <c r="F167" s="261" t="s">
        <v>208</v>
      </c>
      <c r="G167" s="258"/>
      <c r="H167" s="262">
        <v>5.0999999999999996</v>
      </c>
      <c r="I167" s="263"/>
      <c r="J167" s="258"/>
      <c r="K167" s="258"/>
      <c r="L167" s="264"/>
      <c r="M167" s="265"/>
      <c r="N167" s="266"/>
      <c r="O167" s="266"/>
      <c r="P167" s="266"/>
      <c r="Q167" s="266"/>
      <c r="R167" s="266"/>
      <c r="S167" s="266"/>
      <c r="T167" s="26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8" t="s">
        <v>164</v>
      </c>
      <c r="AU167" s="268" t="s">
        <v>88</v>
      </c>
      <c r="AV167" s="13" t="s">
        <v>88</v>
      </c>
      <c r="AW167" s="13" t="s">
        <v>32</v>
      </c>
      <c r="AX167" s="13" t="s">
        <v>78</v>
      </c>
      <c r="AY167" s="268" t="s">
        <v>155</v>
      </c>
    </row>
    <row r="168" s="14" customFormat="1">
      <c r="A168" s="14"/>
      <c r="B168" s="269"/>
      <c r="C168" s="270"/>
      <c r="D168" s="259" t="s">
        <v>164</v>
      </c>
      <c r="E168" s="271" t="s">
        <v>1</v>
      </c>
      <c r="F168" s="272" t="s">
        <v>166</v>
      </c>
      <c r="G168" s="270"/>
      <c r="H168" s="273">
        <v>5.0999999999999996</v>
      </c>
      <c r="I168" s="274"/>
      <c r="J168" s="270"/>
      <c r="K168" s="270"/>
      <c r="L168" s="275"/>
      <c r="M168" s="276"/>
      <c r="N168" s="277"/>
      <c r="O168" s="277"/>
      <c r="P168" s="277"/>
      <c r="Q168" s="277"/>
      <c r="R168" s="277"/>
      <c r="S168" s="277"/>
      <c r="T168" s="27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79" t="s">
        <v>164</v>
      </c>
      <c r="AU168" s="279" t="s">
        <v>88</v>
      </c>
      <c r="AV168" s="14" t="s">
        <v>162</v>
      </c>
      <c r="AW168" s="14" t="s">
        <v>32</v>
      </c>
      <c r="AX168" s="14" t="s">
        <v>86</v>
      </c>
      <c r="AY168" s="279" t="s">
        <v>155</v>
      </c>
    </row>
    <row r="169" s="2" customFormat="1" ht="24.15" customHeight="1">
      <c r="A169" s="39"/>
      <c r="B169" s="40"/>
      <c r="C169" s="244" t="s">
        <v>209</v>
      </c>
      <c r="D169" s="244" t="s">
        <v>158</v>
      </c>
      <c r="E169" s="245" t="s">
        <v>210</v>
      </c>
      <c r="F169" s="246" t="s">
        <v>211</v>
      </c>
      <c r="G169" s="247" t="s">
        <v>161</v>
      </c>
      <c r="H169" s="248">
        <v>4.7000000000000002</v>
      </c>
      <c r="I169" s="249"/>
      <c r="J169" s="250">
        <f>ROUND(I169*H169,2)</f>
        <v>0</v>
      </c>
      <c r="K169" s="251"/>
      <c r="L169" s="42"/>
      <c r="M169" s="252" t="s">
        <v>1</v>
      </c>
      <c r="N169" s="253" t="s">
        <v>43</v>
      </c>
      <c r="O169" s="92"/>
      <c r="P169" s="254">
        <f>O169*H169</f>
        <v>0</v>
      </c>
      <c r="Q169" s="254">
        <v>0</v>
      </c>
      <c r="R169" s="254">
        <f>Q169*H169</f>
        <v>0</v>
      </c>
      <c r="S169" s="254">
        <v>0.035000000000000003</v>
      </c>
      <c r="T169" s="255">
        <f>S169*H169</f>
        <v>0.16450000000000004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6" t="s">
        <v>162</v>
      </c>
      <c r="AT169" s="256" t="s">
        <v>158</v>
      </c>
      <c r="AU169" s="256" t="s">
        <v>88</v>
      </c>
      <c r="AY169" s="16" t="s">
        <v>155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86</v>
      </c>
      <c r="BK169" s="144">
        <f>ROUND(I169*H169,2)</f>
        <v>0</v>
      </c>
      <c r="BL169" s="16" t="s">
        <v>162</v>
      </c>
      <c r="BM169" s="256" t="s">
        <v>212</v>
      </c>
    </row>
    <row r="170" s="13" customFormat="1">
      <c r="A170" s="13"/>
      <c r="B170" s="257"/>
      <c r="C170" s="258"/>
      <c r="D170" s="259" t="s">
        <v>164</v>
      </c>
      <c r="E170" s="260" t="s">
        <v>1</v>
      </c>
      <c r="F170" s="261" t="s">
        <v>213</v>
      </c>
      <c r="G170" s="258"/>
      <c r="H170" s="262">
        <v>4.7000000000000002</v>
      </c>
      <c r="I170" s="263"/>
      <c r="J170" s="258"/>
      <c r="K170" s="258"/>
      <c r="L170" s="264"/>
      <c r="M170" s="265"/>
      <c r="N170" s="266"/>
      <c r="O170" s="266"/>
      <c r="P170" s="266"/>
      <c r="Q170" s="266"/>
      <c r="R170" s="266"/>
      <c r="S170" s="266"/>
      <c r="T170" s="26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8" t="s">
        <v>164</v>
      </c>
      <c r="AU170" s="268" t="s">
        <v>88</v>
      </c>
      <c r="AV170" s="13" t="s">
        <v>88</v>
      </c>
      <c r="AW170" s="13" t="s">
        <v>32</v>
      </c>
      <c r="AX170" s="13" t="s">
        <v>78</v>
      </c>
      <c r="AY170" s="268" t="s">
        <v>155</v>
      </c>
    </row>
    <row r="171" s="14" customFormat="1">
      <c r="A171" s="14"/>
      <c r="B171" s="269"/>
      <c r="C171" s="270"/>
      <c r="D171" s="259" t="s">
        <v>164</v>
      </c>
      <c r="E171" s="271" t="s">
        <v>1</v>
      </c>
      <c r="F171" s="272" t="s">
        <v>166</v>
      </c>
      <c r="G171" s="270"/>
      <c r="H171" s="273">
        <v>4.7000000000000002</v>
      </c>
      <c r="I171" s="274"/>
      <c r="J171" s="270"/>
      <c r="K171" s="270"/>
      <c r="L171" s="275"/>
      <c r="M171" s="276"/>
      <c r="N171" s="277"/>
      <c r="O171" s="277"/>
      <c r="P171" s="277"/>
      <c r="Q171" s="277"/>
      <c r="R171" s="277"/>
      <c r="S171" s="277"/>
      <c r="T171" s="27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9" t="s">
        <v>164</v>
      </c>
      <c r="AU171" s="279" t="s">
        <v>88</v>
      </c>
      <c r="AV171" s="14" t="s">
        <v>162</v>
      </c>
      <c r="AW171" s="14" t="s">
        <v>32</v>
      </c>
      <c r="AX171" s="14" t="s">
        <v>86</v>
      </c>
      <c r="AY171" s="279" t="s">
        <v>155</v>
      </c>
    </row>
    <row r="172" s="2" customFormat="1" ht="24.15" customHeight="1">
      <c r="A172" s="39"/>
      <c r="B172" s="40"/>
      <c r="C172" s="244" t="s">
        <v>214</v>
      </c>
      <c r="D172" s="244" t="s">
        <v>158</v>
      </c>
      <c r="E172" s="245" t="s">
        <v>215</v>
      </c>
      <c r="F172" s="246" t="s">
        <v>216</v>
      </c>
      <c r="G172" s="247" t="s">
        <v>161</v>
      </c>
      <c r="H172" s="248">
        <v>1.8</v>
      </c>
      <c r="I172" s="249"/>
      <c r="J172" s="250">
        <f>ROUND(I172*H172,2)</f>
        <v>0</v>
      </c>
      <c r="K172" s="251"/>
      <c r="L172" s="42"/>
      <c r="M172" s="252" t="s">
        <v>1</v>
      </c>
      <c r="N172" s="253" t="s">
        <v>43</v>
      </c>
      <c r="O172" s="92"/>
      <c r="P172" s="254">
        <f>O172*H172</f>
        <v>0</v>
      </c>
      <c r="Q172" s="254">
        <v>0</v>
      </c>
      <c r="R172" s="254">
        <f>Q172*H172</f>
        <v>0</v>
      </c>
      <c r="S172" s="254">
        <v>0.27500000000000002</v>
      </c>
      <c r="T172" s="255">
        <f>S172*H172</f>
        <v>0.49500000000000005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6" t="s">
        <v>162</v>
      </c>
      <c r="AT172" s="256" t="s">
        <v>158</v>
      </c>
      <c r="AU172" s="256" t="s">
        <v>88</v>
      </c>
      <c r="AY172" s="16" t="s">
        <v>155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6" t="s">
        <v>86</v>
      </c>
      <c r="BK172" s="144">
        <f>ROUND(I172*H172,2)</f>
        <v>0</v>
      </c>
      <c r="BL172" s="16" t="s">
        <v>162</v>
      </c>
      <c r="BM172" s="256" t="s">
        <v>217</v>
      </c>
    </row>
    <row r="173" s="13" customFormat="1">
      <c r="A173" s="13"/>
      <c r="B173" s="257"/>
      <c r="C173" s="258"/>
      <c r="D173" s="259" t="s">
        <v>164</v>
      </c>
      <c r="E173" s="260" t="s">
        <v>1</v>
      </c>
      <c r="F173" s="261" t="s">
        <v>218</v>
      </c>
      <c r="G173" s="258"/>
      <c r="H173" s="262">
        <v>1.8</v>
      </c>
      <c r="I173" s="263"/>
      <c r="J173" s="258"/>
      <c r="K173" s="258"/>
      <c r="L173" s="264"/>
      <c r="M173" s="265"/>
      <c r="N173" s="266"/>
      <c r="O173" s="266"/>
      <c r="P173" s="266"/>
      <c r="Q173" s="266"/>
      <c r="R173" s="266"/>
      <c r="S173" s="266"/>
      <c r="T173" s="26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8" t="s">
        <v>164</v>
      </c>
      <c r="AU173" s="268" t="s">
        <v>88</v>
      </c>
      <c r="AV173" s="13" t="s">
        <v>88</v>
      </c>
      <c r="AW173" s="13" t="s">
        <v>32</v>
      </c>
      <c r="AX173" s="13" t="s">
        <v>78</v>
      </c>
      <c r="AY173" s="268" t="s">
        <v>155</v>
      </c>
    </row>
    <row r="174" s="14" customFormat="1">
      <c r="A174" s="14"/>
      <c r="B174" s="269"/>
      <c r="C174" s="270"/>
      <c r="D174" s="259" t="s">
        <v>164</v>
      </c>
      <c r="E174" s="271" t="s">
        <v>1</v>
      </c>
      <c r="F174" s="272" t="s">
        <v>166</v>
      </c>
      <c r="G174" s="270"/>
      <c r="H174" s="273">
        <v>1.8</v>
      </c>
      <c r="I174" s="274"/>
      <c r="J174" s="270"/>
      <c r="K174" s="270"/>
      <c r="L174" s="275"/>
      <c r="M174" s="276"/>
      <c r="N174" s="277"/>
      <c r="O174" s="277"/>
      <c r="P174" s="277"/>
      <c r="Q174" s="277"/>
      <c r="R174" s="277"/>
      <c r="S174" s="277"/>
      <c r="T174" s="27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79" t="s">
        <v>164</v>
      </c>
      <c r="AU174" s="279" t="s">
        <v>88</v>
      </c>
      <c r="AV174" s="14" t="s">
        <v>162</v>
      </c>
      <c r="AW174" s="14" t="s">
        <v>32</v>
      </c>
      <c r="AX174" s="14" t="s">
        <v>86</v>
      </c>
      <c r="AY174" s="279" t="s">
        <v>155</v>
      </c>
    </row>
    <row r="175" s="2" customFormat="1" ht="21.75" customHeight="1">
      <c r="A175" s="39"/>
      <c r="B175" s="40"/>
      <c r="C175" s="244" t="s">
        <v>219</v>
      </c>
      <c r="D175" s="244" t="s">
        <v>158</v>
      </c>
      <c r="E175" s="245" t="s">
        <v>220</v>
      </c>
      <c r="F175" s="246" t="s">
        <v>221</v>
      </c>
      <c r="G175" s="247" t="s">
        <v>161</v>
      </c>
      <c r="H175" s="248">
        <v>1.3999999999999999</v>
      </c>
      <c r="I175" s="249"/>
      <c r="J175" s="250">
        <f>ROUND(I175*H175,2)</f>
        <v>0</v>
      </c>
      <c r="K175" s="251"/>
      <c r="L175" s="42"/>
      <c r="M175" s="252" t="s">
        <v>1</v>
      </c>
      <c r="N175" s="253" t="s">
        <v>43</v>
      </c>
      <c r="O175" s="92"/>
      <c r="P175" s="254">
        <f>O175*H175</f>
        <v>0</v>
      </c>
      <c r="Q175" s="254">
        <v>0</v>
      </c>
      <c r="R175" s="254">
        <f>Q175*H175</f>
        <v>0</v>
      </c>
      <c r="S175" s="254">
        <v>0.075999999999999998</v>
      </c>
      <c r="T175" s="255">
        <f>S175*H175</f>
        <v>0.1064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56" t="s">
        <v>162</v>
      </c>
      <c r="AT175" s="256" t="s">
        <v>158</v>
      </c>
      <c r="AU175" s="256" t="s">
        <v>88</v>
      </c>
      <c r="AY175" s="16" t="s">
        <v>155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86</v>
      </c>
      <c r="BK175" s="144">
        <f>ROUND(I175*H175,2)</f>
        <v>0</v>
      </c>
      <c r="BL175" s="16" t="s">
        <v>162</v>
      </c>
      <c r="BM175" s="256" t="s">
        <v>222</v>
      </c>
    </row>
    <row r="176" s="13" customFormat="1">
      <c r="A176" s="13"/>
      <c r="B176" s="257"/>
      <c r="C176" s="258"/>
      <c r="D176" s="259" t="s">
        <v>164</v>
      </c>
      <c r="E176" s="260" t="s">
        <v>1</v>
      </c>
      <c r="F176" s="261" t="s">
        <v>223</v>
      </c>
      <c r="G176" s="258"/>
      <c r="H176" s="262">
        <v>1.3999999999999999</v>
      </c>
      <c r="I176" s="263"/>
      <c r="J176" s="258"/>
      <c r="K176" s="258"/>
      <c r="L176" s="264"/>
      <c r="M176" s="265"/>
      <c r="N176" s="266"/>
      <c r="O176" s="266"/>
      <c r="P176" s="266"/>
      <c r="Q176" s="266"/>
      <c r="R176" s="266"/>
      <c r="S176" s="266"/>
      <c r="T176" s="26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8" t="s">
        <v>164</v>
      </c>
      <c r="AU176" s="268" t="s">
        <v>88</v>
      </c>
      <c r="AV176" s="13" t="s">
        <v>88</v>
      </c>
      <c r="AW176" s="13" t="s">
        <v>32</v>
      </c>
      <c r="AX176" s="13" t="s">
        <v>78</v>
      </c>
      <c r="AY176" s="268" t="s">
        <v>155</v>
      </c>
    </row>
    <row r="177" s="14" customFormat="1">
      <c r="A177" s="14"/>
      <c r="B177" s="269"/>
      <c r="C177" s="270"/>
      <c r="D177" s="259" t="s">
        <v>164</v>
      </c>
      <c r="E177" s="271" t="s">
        <v>1</v>
      </c>
      <c r="F177" s="272" t="s">
        <v>166</v>
      </c>
      <c r="G177" s="270"/>
      <c r="H177" s="273">
        <v>1.3999999999999999</v>
      </c>
      <c r="I177" s="274"/>
      <c r="J177" s="270"/>
      <c r="K177" s="270"/>
      <c r="L177" s="275"/>
      <c r="M177" s="276"/>
      <c r="N177" s="277"/>
      <c r="O177" s="277"/>
      <c r="P177" s="277"/>
      <c r="Q177" s="277"/>
      <c r="R177" s="277"/>
      <c r="S177" s="277"/>
      <c r="T177" s="27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79" t="s">
        <v>164</v>
      </c>
      <c r="AU177" s="279" t="s">
        <v>88</v>
      </c>
      <c r="AV177" s="14" t="s">
        <v>162</v>
      </c>
      <c r="AW177" s="14" t="s">
        <v>32</v>
      </c>
      <c r="AX177" s="14" t="s">
        <v>86</v>
      </c>
      <c r="AY177" s="279" t="s">
        <v>155</v>
      </c>
    </row>
    <row r="178" s="2" customFormat="1" ht="24.15" customHeight="1">
      <c r="A178" s="39"/>
      <c r="B178" s="40"/>
      <c r="C178" s="244" t="s">
        <v>224</v>
      </c>
      <c r="D178" s="244" t="s">
        <v>158</v>
      </c>
      <c r="E178" s="245" t="s">
        <v>225</v>
      </c>
      <c r="F178" s="246" t="s">
        <v>226</v>
      </c>
      <c r="G178" s="247" t="s">
        <v>161</v>
      </c>
      <c r="H178" s="248">
        <v>17.600000000000001</v>
      </c>
      <c r="I178" s="249"/>
      <c r="J178" s="250">
        <f>ROUND(I178*H178,2)</f>
        <v>0</v>
      </c>
      <c r="K178" s="251"/>
      <c r="L178" s="42"/>
      <c r="M178" s="252" t="s">
        <v>1</v>
      </c>
      <c r="N178" s="253" t="s">
        <v>43</v>
      </c>
      <c r="O178" s="92"/>
      <c r="P178" s="254">
        <f>O178*H178</f>
        <v>0</v>
      </c>
      <c r="Q178" s="254">
        <v>0</v>
      </c>
      <c r="R178" s="254">
        <f>Q178*H178</f>
        <v>0</v>
      </c>
      <c r="S178" s="254">
        <v>0.068000000000000005</v>
      </c>
      <c r="T178" s="255">
        <f>S178*H178</f>
        <v>1.1968000000000001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6" t="s">
        <v>162</v>
      </c>
      <c r="AT178" s="256" t="s">
        <v>158</v>
      </c>
      <c r="AU178" s="256" t="s">
        <v>88</v>
      </c>
      <c r="AY178" s="16" t="s">
        <v>155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86</v>
      </c>
      <c r="BK178" s="144">
        <f>ROUND(I178*H178,2)</f>
        <v>0</v>
      </c>
      <c r="BL178" s="16" t="s">
        <v>162</v>
      </c>
      <c r="BM178" s="256" t="s">
        <v>227</v>
      </c>
    </row>
    <row r="179" s="13" customFormat="1">
      <c r="A179" s="13"/>
      <c r="B179" s="257"/>
      <c r="C179" s="258"/>
      <c r="D179" s="259" t="s">
        <v>164</v>
      </c>
      <c r="E179" s="260" t="s">
        <v>1</v>
      </c>
      <c r="F179" s="261" t="s">
        <v>228</v>
      </c>
      <c r="G179" s="258"/>
      <c r="H179" s="262">
        <v>11.880000000000001</v>
      </c>
      <c r="I179" s="263"/>
      <c r="J179" s="258"/>
      <c r="K179" s="258"/>
      <c r="L179" s="264"/>
      <c r="M179" s="265"/>
      <c r="N179" s="266"/>
      <c r="O179" s="266"/>
      <c r="P179" s="266"/>
      <c r="Q179" s="266"/>
      <c r="R179" s="266"/>
      <c r="S179" s="266"/>
      <c r="T179" s="26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8" t="s">
        <v>164</v>
      </c>
      <c r="AU179" s="268" t="s">
        <v>88</v>
      </c>
      <c r="AV179" s="13" t="s">
        <v>88</v>
      </c>
      <c r="AW179" s="13" t="s">
        <v>32</v>
      </c>
      <c r="AX179" s="13" t="s">
        <v>78</v>
      </c>
      <c r="AY179" s="268" t="s">
        <v>155</v>
      </c>
    </row>
    <row r="180" s="13" customFormat="1">
      <c r="A180" s="13"/>
      <c r="B180" s="257"/>
      <c r="C180" s="258"/>
      <c r="D180" s="259" t="s">
        <v>164</v>
      </c>
      <c r="E180" s="260" t="s">
        <v>1</v>
      </c>
      <c r="F180" s="261" t="s">
        <v>229</v>
      </c>
      <c r="G180" s="258"/>
      <c r="H180" s="262">
        <v>3.7400000000000002</v>
      </c>
      <c r="I180" s="263"/>
      <c r="J180" s="258"/>
      <c r="K180" s="258"/>
      <c r="L180" s="264"/>
      <c r="M180" s="265"/>
      <c r="N180" s="266"/>
      <c r="O180" s="266"/>
      <c r="P180" s="266"/>
      <c r="Q180" s="266"/>
      <c r="R180" s="266"/>
      <c r="S180" s="266"/>
      <c r="T180" s="26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68" t="s">
        <v>164</v>
      </c>
      <c r="AU180" s="268" t="s">
        <v>88</v>
      </c>
      <c r="AV180" s="13" t="s">
        <v>88</v>
      </c>
      <c r="AW180" s="13" t="s">
        <v>32</v>
      </c>
      <c r="AX180" s="13" t="s">
        <v>78</v>
      </c>
      <c r="AY180" s="268" t="s">
        <v>155</v>
      </c>
    </row>
    <row r="181" s="13" customFormat="1">
      <c r="A181" s="13"/>
      <c r="B181" s="257"/>
      <c r="C181" s="258"/>
      <c r="D181" s="259" t="s">
        <v>164</v>
      </c>
      <c r="E181" s="260" t="s">
        <v>1</v>
      </c>
      <c r="F181" s="261" t="s">
        <v>230</v>
      </c>
      <c r="G181" s="258"/>
      <c r="H181" s="262">
        <v>1.98</v>
      </c>
      <c r="I181" s="263"/>
      <c r="J181" s="258"/>
      <c r="K181" s="258"/>
      <c r="L181" s="264"/>
      <c r="M181" s="265"/>
      <c r="N181" s="266"/>
      <c r="O181" s="266"/>
      <c r="P181" s="266"/>
      <c r="Q181" s="266"/>
      <c r="R181" s="266"/>
      <c r="S181" s="266"/>
      <c r="T181" s="26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8" t="s">
        <v>164</v>
      </c>
      <c r="AU181" s="268" t="s">
        <v>88</v>
      </c>
      <c r="AV181" s="13" t="s">
        <v>88</v>
      </c>
      <c r="AW181" s="13" t="s">
        <v>32</v>
      </c>
      <c r="AX181" s="13" t="s">
        <v>78</v>
      </c>
      <c r="AY181" s="268" t="s">
        <v>155</v>
      </c>
    </row>
    <row r="182" s="14" customFormat="1">
      <c r="A182" s="14"/>
      <c r="B182" s="269"/>
      <c r="C182" s="270"/>
      <c r="D182" s="259" t="s">
        <v>164</v>
      </c>
      <c r="E182" s="271" t="s">
        <v>1</v>
      </c>
      <c r="F182" s="272" t="s">
        <v>166</v>
      </c>
      <c r="G182" s="270"/>
      <c r="H182" s="273">
        <v>17.600000000000001</v>
      </c>
      <c r="I182" s="274"/>
      <c r="J182" s="270"/>
      <c r="K182" s="270"/>
      <c r="L182" s="275"/>
      <c r="M182" s="276"/>
      <c r="N182" s="277"/>
      <c r="O182" s="277"/>
      <c r="P182" s="277"/>
      <c r="Q182" s="277"/>
      <c r="R182" s="277"/>
      <c r="S182" s="277"/>
      <c r="T182" s="27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79" t="s">
        <v>164</v>
      </c>
      <c r="AU182" s="279" t="s">
        <v>88</v>
      </c>
      <c r="AV182" s="14" t="s">
        <v>162</v>
      </c>
      <c r="AW182" s="14" t="s">
        <v>32</v>
      </c>
      <c r="AX182" s="14" t="s">
        <v>86</v>
      </c>
      <c r="AY182" s="279" t="s">
        <v>155</v>
      </c>
    </row>
    <row r="183" s="12" customFormat="1" ht="22.8" customHeight="1">
      <c r="A183" s="12"/>
      <c r="B183" s="228"/>
      <c r="C183" s="229"/>
      <c r="D183" s="230" t="s">
        <v>77</v>
      </c>
      <c r="E183" s="242" t="s">
        <v>231</v>
      </c>
      <c r="F183" s="242" t="s">
        <v>232</v>
      </c>
      <c r="G183" s="229"/>
      <c r="H183" s="229"/>
      <c r="I183" s="232"/>
      <c r="J183" s="243">
        <f>BK183</f>
        <v>0</v>
      </c>
      <c r="K183" s="229"/>
      <c r="L183" s="234"/>
      <c r="M183" s="235"/>
      <c r="N183" s="236"/>
      <c r="O183" s="236"/>
      <c r="P183" s="237">
        <f>SUM(P184:P188)</f>
        <v>0</v>
      </c>
      <c r="Q183" s="236"/>
      <c r="R183" s="237">
        <f>SUM(R184:R188)</f>
        <v>0</v>
      </c>
      <c r="S183" s="236"/>
      <c r="T183" s="238">
        <f>SUM(T184:T188)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39" t="s">
        <v>86</v>
      </c>
      <c r="AT183" s="240" t="s">
        <v>77</v>
      </c>
      <c r="AU183" s="240" t="s">
        <v>86</v>
      </c>
      <c r="AY183" s="239" t="s">
        <v>155</v>
      </c>
      <c r="BK183" s="241">
        <f>SUM(BK184:BK188)</f>
        <v>0</v>
      </c>
    </row>
    <row r="184" s="2" customFormat="1" ht="33" customHeight="1">
      <c r="A184" s="39"/>
      <c r="B184" s="40"/>
      <c r="C184" s="244" t="s">
        <v>8</v>
      </c>
      <c r="D184" s="244" t="s">
        <v>158</v>
      </c>
      <c r="E184" s="245" t="s">
        <v>233</v>
      </c>
      <c r="F184" s="246" t="s">
        <v>234</v>
      </c>
      <c r="G184" s="247" t="s">
        <v>235</v>
      </c>
      <c r="H184" s="248">
        <v>2.7090000000000001</v>
      </c>
      <c r="I184" s="249"/>
      <c r="J184" s="250">
        <f>ROUND(I184*H184,2)</f>
        <v>0</v>
      </c>
      <c r="K184" s="251"/>
      <c r="L184" s="42"/>
      <c r="M184" s="252" t="s">
        <v>1</v>
      </c>
      <c r="N184" s="253" t="s">
        <v>43</v>
      </c>
      <c r="O184" s="92"/>
      <c r="P184" s="254">
        <f>O184*H184</f>
        <v>0</v>
      </c>
      <c r="Q184" s="254">
        <v>0</v>
      </c>
      <c r="R184" s="254">
        <f>Q184*H184</f>
        <v>0</v>
      </c>
      <c r="S184" s="254">
        <v>0</v>
      </c>
      <c r="T184" s="255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56" t="s">
        <v>162</v>
      </c>
      <c r="AT184" s="256" t="s">
        <v>158</v>
      </c>
      <c r="AU184" s="256" t="s">
        <v>88</v>
      </c>
      <c r="AY184" s="16" t="s">
        <v>155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6" t="s">
        <v>86</v>
      </c>
      <c r="BK184" s="144">
        <f>ROUND(I184*H184,2)</f>
        <v>0</v>
      </c>
      <c r="BL184" s="16" t="s">
        <v>162</v>
      </c>
      <c r="BM184" s="256" t="s">
        <v>236</v>
      </c>
    </row>
    <row r="185" s="2" customFormat="1" ht="24.15" customHeight="1">
      <c r="A185" s="39"/>
      <c r="B185" s="40"/>
      <c r="C185" s="244" t="s">
        <v>237</v>
      </c>
      <c r="D185" s="244" t="s">
        <v>158</v>
      </c>
      <c r="E185" s="245" t="s">
        <v>238</v>
      </c>
      <c r="F185" s="246" t="s">
        <v>239</v>
      </c>
      <c r="G185" s="247" t="s">
        <v>235</v>
      </c>
      <c r="H185" s="248">
        <v>2.7090000000000001</v>
      </c>
      <c r="I185" s="249"/>
      <c r="J185" s="250">
        <f>ROUND(I185*H185,2)</f>
        <v>0</v>
      </c>
      <c r="K185" s="251"/>
      <c r="L185" s="42"/>
      <c r="M185" s="252" t="s">
        <v>1</v>
      </c>
      <c r="N185" s="253" t="s">
        <v>43</v>
      </c>
      <c r="O185" s="92"/>
      <c r="P185" s="254">
        <f>O185*H185</f>
        <v>0</v>
      </c>
      <c r="Q185" s="254">
        <v>0</v>
      </c>
      <c r="R185" s="254">
        <f>Q185*H185</f>
        <v>0</v>
      </c>
      <c r="S185" s="254">
        <v>0</v>
      </c>
      <c r="T185" s="255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56" t="s">
        <v>162</v>
      </c>
      <c r="AT185" s="256" t="s">
        <v>158</v>
      </c>
      <c r="AU185" s="256" t="s">
        <v>88</v>
      </c>
      <c r="AY185" s="16" t="s">
        <v>155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6" t="s">
        <v>86</v>
      </c>
      <c r="BK185" s="144">
        <f>ROUND(I185*H185,2)</f>
        <v>0</v>
      </c>
      <c r="BL185" s="16" t="s">
        <v>162</v>
      </c>
      <c r="BM185" s="256" t="s">
        <v>240</v>
      </c>
    </row>
    <row r="186" s="2" customFormat="1" ht="24.15" customHeight="1">
      <c r="A186" s="39"/>
      <c r="B186" s="40"/>
      <c r="C186" s="244" t="s">
        <v>241</v>
      </c>
      <c r="D186" s="244" t="s">
        <v>158</v>
      </c>
      <c r="E186" s="245" t="s">
        <v>242</v>
      </c>
      <c r="F186" s="246" t="s">
        <v>243</v>
      </c>
      <c r="G186" s="247" t="s">
        <v>235</v>
      </c>
      <c r="H186" s="248">
        <v>8.1270000000000007</v>
      </c>
      <c r="I186" s="249"/>
      <c r="J186" s="250">
        <f>ROUND(I186*H186,2)</f>
        <v>0</v>
      </c>
      <c r="K186" s="251"/>
      <c r="L186" s="42"/>
      <c r="M186" s="252" t="s">
        <v>1</v>
      </c>
      <c r="N186" s="253" t="s">
        <v>43</v>
      </c>
      <c r="O186" s="92"/>
      <c r="P186" s="254">
        <f>O186*H186</f>
        <v>0</v>
      </c>
      <c r="Q186" s="254">
        <v>0</v>
      </c>
      <c r="R186" s="254">
        <f>Q186*H186</f>
        <v>0</v>
      </c>
      <c r="S186" s="254">
        <v>0</v>
      </c>
      <c r="T186" s="25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56" t="s">
        <v>162</v>
      </c>
      <c r="AT186" s="256" t="s">
        <v>158</v>
      </c>
      <c r="AU186" s="256" t="s">
        <v>88</v>
      </c>
      <c r="AY186" s="16" t="s">
        <v>155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86</v>
      </c>
      <c r="BK186" s="144">
        <f>ROUND(I186*H186,2)</f>
        <v>0</v>
      </c>
      <c r="BL186" s="16" t="s">
        <v>162</v>
      </c>
      <c r="BM186" s="256" t="s">
        <v>244</v>
      </c>
    </row>
    <row r="187" s="13" customFormat="1">
      <c r="A187" s="13"/>
      <c r="B187" s="257"/>
      <c r="C187" s="258"/>
      <c r="D187" s="259" t="s">
        <v>164</v>
      </c>
      <c r="E187" s="258"/>
      <c r="F187" s="261" t="s">
        <v>245</v>
      </c>
      <c r="G187" s="258"/>
      <c r="H187" s="262">
        <v>8.1270000000000007</v>
      </c>
      <c r="I187" s="263"/>
      <c r="J187" s="258"/>
      <c r="K187" s="258"/>
      <c r="L187" s="264"/>
      <c r="M187" s="265"/>
      <c r="N187" s="266"/>
      <c r="O187" s="266"/>
      <c r="P187" s="266"/>
      <c r="Q187" s="266"/>
      <c r="R187" s="266"/>
      <c r="S187" s="266"/>
      <c r="T187" s="26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8" t="s">
        <v>164</v>
      </c>
      <c r="AU187" s="268" t="s">
        <v>88</v>
      </c>
      <c r="AV187" s="13" t="s">
        <v>88</v>
      </c>
      <c r="AW187" s="13" t="s">
        <v>4</v>
      </c>
      <c r="AX187" s="13" t="s">
        <v>86</v>
      </c>
      <c r="AY187" s="268" t="s">
        <v>155</v>
      </c>
    </row>
    <row r="188" s="2" customFormat="1" ht="24.15" customHeight="1">
      <c r="A188" s="39"/>
      <c r="B188" s="40"/>
      <c r="C188" s="244" t="s">
        <v>246</v>
      </c>
      <c r="D188" s="244" t="s">
        <v>158</v>
      </c>
      <c r="E188" s="245" t="s">
        <v>247</v>
      </c>
      <c r="F188" s="246" t="s">
        <v>248</v>
      </c>
      <c r="G188" s="247" t="s">
        <v>235</v>
      </c>
      <c r="H188" s="248">
        <v>2.7090000000000001</v>
      </c>
      <c r="I188" s="249"/>
      <c r="J188" s="250">
        <f>ROUND(I188*H188,2)</f>
        <v>0</v>
      </c>
      <c r="K188" s="251"/>
      <c r="L188" s="42"/>
      <c r="M188" s="252" t="s">
        <v>1</v>
      </c>
      <c r="N188" s="253" t="s">
        <v>43</v>
      </c>
      <c r="O188" s="92"/>
      <c r="P188" s="254">
        <f>O188*H188</f>
        <v>0</v>
      </c>
      <c r="Q188" s="254">
        <v>0</v>
      </c>
      <c r="R188" s="254">
        <f>Q188*H188</f>
        <v>0</v>
      </c>
      <c r="S188" s="254">
        <v>0</v>
      </c>
      <c r="T188" s="255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56" t="s">
        <v>162</v>
      </c>
      <c r="AT188" s="256" t="s">
        <v>158</v>
      </c>
      <c r="AU188" s="256" t="s">
        <v>88</v>
      </c>
      <c r="AY188" s="16" t="s">
        <v>155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6" t="s">
        <v>86</v>
      </c>
      <c r="BK188" s="144">
        <f>ROUND(I188*H188,2)</f>
        <v>0</v>
      </c>
      <c r="BL188" s="16" t="s">
        <v>162</v>
      </c>
      <c r="BM188" s="256" t="s">
        <v>249</v>
      </c>
    </row>
    <row r="189" s="12" customFormat="1" ht="22.8" customHeight="1">
      <c r="A189" s="12"/>
      <c r="B189" s="228"/>
      <c r="C189" s="229"/>
      <c r="D189" s="230" t="s">
        <v>77</v>
      </c>
      <c r="E189" s="242" t="s">
        <v>250</v>
      </c>
      <c r="F189" s="242" t="s">
        <v>251</v>
      </c>
      <c r="G189" s="229"/>
      <c r="H189" s="229"/>
      <c r="I189" s="232"/>
      <c r="J189" s="243">
        <f>BK189</f>
        <v>0</v>
      </c>
      <c r="K189" s="229"/>
      <c r="L189" s="234"/>
      <c r="M189" s="235"/>
      <c r="N189" s="236"/>
      <c r="O189" s="236"/>
      <c r="P189" s="237">
        <f>P190</f>
        <v>0</v>
      </c>
      <c r="Q189" s="236"/>
      <c r="R189" s="237">
        <f>R190</f>
        <v>0</v>
      </c>
      <c r="S189" s="236"/>
      <c r="T189" s="238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39" t="s">
        <v>86</v>
      </c>
      <c r="AT189" s="240" t="s">
        <v>77</v>
      </c>
      <c r="AU189" s="240" t="s">
        <v>86</v>
      </c>
      <c r="AY189" s="239" t="s">
        <v>155</v>
      </c>
      <c r="BK189" s="241">
        <f>BK190</f>
        <v>0</v>
      </c>
    </row>
    <row r="190" s="2" customFormat="1" ht="16.5" customHeight="1">
      <c r="A190" s="39"/>
      <c r="B190" s="40"/>
      <c r="C190" s="244" t="s">
        <v>252</v>
      </c>
      <c r="D190" s="244" t="s">
        <v>158</v>
      </c>
      <c r="E190" s="245" t="s">
        <v>253</v>
      </c>
      <c r="F190" s="246" t="s">
        <v>254</v>
      </c>
      <c r="G190" s="247" t="s">
        <v>235</v>
      </c>
      <c r="H190" s="248">
        <v>1.028</v>
      </c>
      <c r="I190" s="249"/>
      <c r="J190" s="250">
        <f>ROUND(I190*H190,2)</f>
        <v>0</v>
      </c>
      <c r="K190" s="251"/>
      <c r="L190" s="42"/>
      <c r="M190" s="252" t="s">
        <v>1</v>
      </c>
      <c r="N190" s="253" t="s">
        <v>43</v>
      </c>
      <c r="O190" s="92"/>
      <c r="P190" s="254">
        <f>O190*H190</f>
        <v>0</v>
      </c>
      <c r="Q190" s="254">
        <v>0</v>
      </c>
      <c r="R190" s="254">
        <f>Q190*H190</f>
        <v>0</v>
      </c>
      <c r="S190" s="254">
        <v>0</v>
      </c>
      <c r="T190" s="255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6" t="s">
        <v>162</v>
      </c>
      <c r="AT190" s="256" t="s">
        <v>158</v>
      </c>
      <c r="AU190" s="256" t="s">
        <v>88</v>
      </c>
      <c r="AY190" s="16" t="s">
        <v>155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6" t="s">
        <v>86</v>
      </c>
      <c r="BK190" s="144">
        <f>ROUND(I190*H190,2)</f>
        <v>0</v>
      </c>
      <c r="BL190" s="16" t="s">
        <v>162</v>
      </c>
      <c r="BM190" s="256" t="s">
        <v>255</v>
      </c>
    </row>
    <row r="191" s="12" customFormat="1" ht="25.92" customHeight="1">
      <c r="A191" s="12"/>
      <c r="B191" s="228"/>
      <c r="C191" s="229"/>
      <c r="D191" s="230" t="s">
        <v>77</v>
      </c>
      <c r="E191" s="231" t="s">
        <v>256</v>
      </c>
      <c r="F191" s="231" t="s">
        <v>257</v>
      </c>
      <c r="G191" s="229"/>
      <c r="H191" s="229"/>
      <c r="I191" s="232"/>
      <c r="J191" s="233">
        <f>BK191</f>
        <v>0</v>
      </c>
      <c r="K191" s="229"/>
      <c r="L191" s="234"/>
      <c r="M191" s="235"/>
      <c r="N191" s="236"/>
      <c r="O191" s="236"/>
      <c r="P191" s="237">
        <f>P192+P194+P208+P217+P222+P228+P239+P244</f>
        <v>0</v>
      </c>
      <c r="Q191" s="236"/>
      <c r="R191" s="237">
        <f>R192+R194+R208+R217+R222+R228+R239+R244</f>
        <v>0.59720740000000005</v>
      </c>
      <c r="S191" s="236"/>
      <c r="T191" s="238">
        <f>T192+T194+T208+T217+T222+T228+T239+T244</f>
        <v>0.078520000000000006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39" t="s">
        <v>88</v>
      </c>
      <c r="AT191" s="240" t="s">
        <v>77</v>
      </c>
      <c r="AU191" s="240" t="s">
        <v>78</v>
      </c>
      <c r="AY191" s="239" t="s">
        <v>155</v>
      </c>
      <c r="BK191" s="241">
        <f>BK192+BK194+BK208+BK217+BK222+BK228+BK239+BK244</f>
        <v>0</v>
      </c>
    </row>
    <row r="192" s="12" customFormat="1" ht="22.8" customHeight="1">
      <c r="A192" s="12"/>
      <c r="B192" s="228"/>
      <c r="C192" s="229"/>
      <c r="D192" s="230" t="s">
        <v>77</v>
      </c>
      <c r="E192" s="242" t="s">
        <v>258</v>
      </c>
      <c r="F192" s="242" t="s">
        <v>259</v>
      </c>
      <c r="G192" s="229"/>
      <c r="H192" s="229"/>
      <c r="I192" s="232"/>
      <c r="J192" s="243">
        <f>BK192</f>
        <v>0</v>
      </c>
      <c r="K192" s="229"/>
      <c r="L192" s="234"/>
      <c r="M192" s="235"/>
      <c r="N192" s="236"/>
      <c r="O192" s="236"/>
      <c r="P192" s="237">
        <f>P193</f>
        <v>0</v>
      </c>
      <c r="Q192" s="236"/>
      <c r="R192" s="237">
        <f>R193</f>
        <v>0</v>
      </c>
      <c r="S192" s="236"/>
      <c r="T192" s="238">
        <f>T193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39" t="s">
        <v>88</v>
      </c>
      <c r="AT192" s="240" t="s">
        <v>77</v>
      </c>
      <c r="AU192" s="240" t="s">
        <v>86</v>
      </c>
      <c r="AY192" s="239" t="s">
        <v>155</v>
      </c>
      <c r="BK192" s="241">
        <f>BK193</f>
        <v>0</v>
      </c>
    </row>
    <row r="193" s="2" customFormat="1" ht="21.75" customHeight="1">
      <c r="A193" s="39"/>
      <c r="B193" s="40"/>
      <c r="C193" s="244" t="s">
        <v>260</v>
      </c>
      <c r="D193" s="244" t="s">
        <v>158</v>
      </c>
      <c r="E193" s="245" t="s">
        <v>261</v>
      </c>
      <c r="F193" s="246" t="s">
        <v>262</v>
      </c>
      <c r="G193" s="247" t="s">
        <v>263</v>
      </c>
      <c r="H193" s="248">
        <v>1</v>
      </c>
      <c r="I193" s="249"/>
      <c r="J193" s="250">
        <f>ROUND(I193*H193,2)</f>
        <v>0</v>
      </c>
      <c r="K193" s="251"/>
      <c r="L193" s="42"/>
      <c r="M193" s="252" t="s">
        <v>1</v>
      </c>
      <c r="N193" s="253" t="s">
        <v>43</v>
      </c>
      <c r="O193" s="92"/>
      <c r="P193" s="254">
        <f>O193*H193</f>
        <v>0</v>
      </c>
      <c r="Q193" s="254">
        <v>0</v>
      </c>
      <c r="R193" s="254">
        <f>Q193*H193</f>
        <v>0</v>
      </c>
      <c r="S193" s="254">
        <v>0</v>
      </c>
      <c r="T193" s="25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56" t="s">
        <v>237</v>
      </c>
      <c r="AT193" s="256" t="s">
        <v>158</v>
      </c>
      <c r="AU193" s="256" t="s">
        <v>88</v>
      </c>
      <c r="AY193" s="16" t="s">
        <v>155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6" t="s">
        <v>86</v>
      </c>
      <c r="BK193" s="144">
        <f>ROUND(I193*H193,2)</f>
        <v>0</v>
      </c>
      <c r="BL193" s="16" t="s">
        <v>237</v>
      </c>
      <c r="BM193" s="256" t="s">
        <v>264</v>
      </c>
    </row>
    <row r="194" s="12" customFormat="1" ht="22.8" customHeight="1">
      <c r="A194" s="12"/>
      <c r="B194" s="228"/>
      <c r="C194" s="229"/>
      <c r="D194" s="230" t="s">
        <v>77</v>
      </c>
      <c r="E194" s="242" t="s">
        <v>265</v>
      </c>
      <c r="F194" s="242" t="s">
        <v>266</v>
      </c>
      <c r="G194" s="229"/>
      <c r="H194" s="229"/>
      <c r="I194" s="232"/>
      <c r="J194" s="243">
        <f>BK194</f>
        <v>0</v>
      </c>
      <c r="K194" s="229"/>
      <c r="L194" s="234"/>
      <c r="M194" s="235"/>
      <c r="N194" s="236"/>
      <c r="O194" s="236"/>
      <c r="P194" s="237">
        <f>SUM(P195:P207)</f>
        <v>0</v>
      </c>
      <c r="Q194" s="236"/>
      <c r="R194" s="237">
        <f>SUM(R195:R207)</f>
        <v>0.063379999999999992</v>
      </c>
      <c r="S194" s="236"/>
      <c r="T194" s="238">
        <f>SUM(T195:T207)</f>
        <v>0.054519999999999999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39" t="s">
        <v>88</v>
      </c>
      <c r="AT194" s="240" t="s">
        <v>77</v>
      </c>
      <c r="AU194" s="240" t="s">
        <v>86</v>
      </c>
      <c r="AY194" s="239" t="s">
        <v>155</v>
      </c>
      <c r="BK194" s="241">
        <f>SUM(BK195:BK207)</f>
        <v>0</v>
      </c>
    </row>
    <row r="195" s="2" customFormat="1" ht="21.75" customHeight="1">
      <c r="A195" s="39"/>
      <c r="B195" s="40"/>
      <c r="C195" s="244" t="s">
        <v>7</v>
      </c>
      <c r="D195" s="244" t="s">
        <v>158</v>
      </c>
      <c r="E195" s="245" t="s">
        <v>267</v>
      </c>
      <c r="F195" s="246" t="s">
        <v>268</v>
      </c>
      <c r="G195" s="247" t="s">
        <v>269</v>
      </c>
      <c r="H195" s="248">
        <v>1</v>
      </c>
      <c r="I195" s="249"/>
      <c r="J195" s="250">
        <f>ROUND(I195*H195,2)</f>
        <v>0</v>
      </c>
      <c r="K195" s="251"/>
      <c r="L195" s="42"/>
      <c r="M195" s="252" t="s">
        <v>1</v>
      </c>
      <c r="N195" s="253" t="s">
        <v>43</v>
      </c>
      <c r="O195" s="92"/>
      <c r="P195" s="254">
        <f>O195*H195</f>
        <v>0</v>
      </c>
      <c r="Q195" s="254">
        <v>0</v>
      </c>
      <c r="R195" s="254">
        <f>Q195*H195</f>
        <v>0</v>
      </c>
      <c r="S195" s="254">
        <v>0</v>
      </c>
      <c r="T195" s="255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56" t="s">
        <v>237</v>
      </c>
      <c r="AT195" s="256" t="s">
        <v>158</v>
      </c>
      <c r="AU195" s="256" t="s">
        <v>88</v>
      </c>
      <c r="AY195" s="16" t="s">
        <v>155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86</v>
      </c>
      <c r="BK195" s="144">
        <f>ROUND(I195*H195,2)</f>
        <v>0</v>
      </c>
      <c r="BL195" s="16" t="s">
        <v>237</v>
      </c>
      <c r="BM195" s="256" t="s">
        <v>270</v>
      </c>
    </row>
    <row r="196" s="2" customFormat="1" ht="21.75" customHeight="1">
      <c r="A196" s="39"/>
      <c r="B196" s="40"/>
      <c r="C196" s="244" t="s">
        <v>271</v>
      </c>
      <c r="D196" s="244" t="s">
        <v>158</v>
      </c>
      <c r="E196" s="245" t="s">
        <v>272</v>
      </c>
      <c r="F196" s="246" t="s">
        <v>273</v>
      </c>
      <c r="G196" s="247" t="s">
        <v>274</v>
      </c>
      <c r="H196" s="248">
        <v>1</v>
      </c>
      <c r="I196" s="249"/>
      <c r="J196" s="250">
        <f>ROUND(I196*H196,2)</f>
        <v>0</v>
      </c>
      <c r="K196" s="251"/>
      <c r="L196" s="42"/>
      <c r="M196" s="252" t="s">
        <v>1</v>
      </c>
      <c r="N196" s="253" t="s">
        <v>43</v>
      </c>
      <c r="O196" s="92"/>
      <c r="P196" s="254">
        <f>O196*H196</f>
        <v>0</v>
      </c>
      <c r="Q196" s="254">
        <v>0</v>
      </c>
      <c r="R196" s="254">
        <f>Q196*H196</f>
        <v>0</v>
      </c>
      <c r="S196" s="254">
        <v>0</v>
      </c>
      <c r="T196" s="255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56" t="s">
        <v>237</v>
      </c>
      <c r="AT196" s="256" t="s">
        <v>158</v>
      </c>
      <c r="AU196" s="256" t="s">
        <v>88</v>
      </c>
      <c r="AY196" s="16" t="s">
        <v>155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6" t="s">
        <v>86</v>
      </c>
      <c r="BK196" s="144">
        <f>ROUND(I196*H196,2)</f>
        <v>0</v>
      </c>
      <c r="BL196" s="16" t="s">
        <v>237</v>
      </c>
      <c r="BM196" s="256" t="s">
        <v>275</v>
      </c>
    </row>
    <row r="197" s="2" customFormat="1" ht="16.5" customHeight="1">
      <c r="A197" s="39"/>
      <c r="B197" s="40"/>
      <c r="C197" s="244" t="s">
        <v>276</v>
      </c>
      <c r="D197" s="244" t="s">
        <v>158</v>
      </c>
      <c r="E197" s="245" t="s">
        <v>277</v>
      </c>
      <c r="F197" s="246" t="s">
        <v>278</v>
      </c>
      <c r="G197" s="247" t="s">
        <v>269</v>
      </c>
      <c r="H197" s="248">
        <v>1</v>
      </c>
      <c r="I197" s="249"/>
      <c r="J197" s="250">
        <f>ROUND(I197*H197,2)</f>
        <v>0</v>
      </c>
      <c r="K197" s="251"/>
      <c r="L197" s="42"/>
      <c r="M197" s="252" t="s">
        <v>1</v>
      </c>
      <c r="N197" s="253" t="s">
        <v>43</v>
      </c>
      <c r="O197" s="92"/>
      <c r="P197" s="254">
        <f>O197*H197</f>
        <v>0</v>
      </c>
      <c r="Q197" s="254">
        <v>0</v>
      </c>
      <c r="R197" s="254">
        <f>Q197*H197</f>
        <v>0</v>
      </c>
      <c r="S197" s="254">
        <v>0</v>
      </c>
      <c r="T197" s="255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56" t="s">
        <v>237</v>
      </c>
      <c r="AT197" s="256" t="s">
        <v>158</v>
      </c>
      <c r="AU197" s="256" t="s">
        <v>88</v>
      </c>
      <c r="AY197" s="16" t="s">
        <v>155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6" t="s">
        <v>86</v>
      </c>
      <c r="BK197" s="144">
        <f>ROUND(I197*H197,2)</f>
        <v>0</v>
      </c>
      <c r="BL197" s="16" t="s">
        <v>237</v>
      </c>
      <c r="BM197" s="256" t="s">
        <v>279</v>
      </c>
    </row>
    <row r="198" s="2" customFormat="1" ht="16.5" customHeight="1">
      <c r="A198" s="39"/>
      <c r="B198" s="40"/>
      <c r="C198" s="244" t="s">
        <v>280</v>
      </c>
      <c r="D198" s="244" t="s">
        <v>158</v>
      </c>
      <c r="E198" s="245" t="s">
        <v>281</v>
      </c>
      <c r="F198" s="246" t="s">
        <v>282</v>
      </c>
      <c r="G198" s="247" t="s">
        <v>269</v>
      </c>
      <c r="H198" s="248">
        <v>1</v>
      </c>
      <c r="I198" s="249"/>
      <c r="J198" s="250">
        <f>ROUND(I198*H198,2)</f>
        <v>0</v>
      </c>
      <c r="K198" s="251"/>
      <c r="L198" s="42"/>
      <c r="M198" s="252" t="s">
        <v>1</v>
      </c>
      <c r="N198" s="253" t="s">
        <v>43</v>
      </c>
      <c r="O198" s="92"/>
      <c r="P198" s="254">
        <f>O198*H198</f>
        <v>0</v>
      </c>
      <c r="Q198" s="254">
        <v>0</v>
      </c>
      <c r="R198" s="254">
        <f>Q198*H198</f>
        <v>0</v>
      </c>
      <c r="S198" s="254">
        <v>0</v>
      </c>
      <c r="T198" s="25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56" t="s">
        <v>237</v>
      </c>
      <c r="AT198" s="256" t="s">
        <v>158</v>
      </c>
      <c r="AU198" s="256" t="s">
        <v>88</v>
      </c>
      <c r="AY198" s="16" t="s">
        <v>155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6" t="s">
        <v>86</v>
      </c>
      <c r="BK198" s="144">
        <f>ROUND(I198*H198,2)</f>
        <v>0</v>
      </c>
      <c r="BL198" s="16" t="s">
        <v>237</v>
      </c>
      <c r="BM198" s="256" t="s">
        <v>283</v>
      </c>
    </row>
    <row r="199" s="2" customFormat="1" ht="16.5" customHeight="1">
      <c r="A199" s="39"/>
      <c r="B199" s="40"/>
      <c r="C199" s="244" t="s">
        <v>284</v>
      </c>
      <c r="D199" s="244" t="s">
        <v>158</v>
      </c>
      <c r="E199" s="245" t="s">
        <v>285</v>
      </c>
      <c r="F199" s="246" t="s">
        <v>286</v>
      </c>
      <c r="G199" s="247" t="s">
        <v>269</v>
      </c>
      <c r="H199" s="248">
        <v>1</v>
      </c>
      <c r="I199" s="249"/>
      <c r="J199" s="250">
        <f>ROUND(I199*H199,2)</f>
        <v>0</v>
      </c>
      <c r="K199" s="251"/>
      <c r="L199" s="42"/>
      <c r="M199" s="252" t="s">
        <v>1</v>
      </c>
      <c r="N199" s="253" t="s">
        <v>43</v>
      </c>
      <c r="O199" s="92"/>
      <c r="P199" s="254">
        <f>O199*H199</f>
        <v>0</v>
      </c>
      <c r="Q199" s="254">
        <v>0</v>
      </c>
      <c r="R199" s="254">
        <f>Q199*H199</f>
        <v>0</v>
      </c>
      <c r="S199" s="254">
        <v>0</v>
      </c>
      <c r="T199" s="255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56" t="s">
        <v>237</v>
      </c>
      <c r="AT199" s="256" t="s">
        <v>158</v>
      </c>
      <c r="AU199" s="256" t="s">
        <v>88</v>
      </c>
      <c r="AY199" s="16" t="s">
        <v>155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6" t="s">
        <v>86</v>
      </c>
      <c r="BK199" s="144">
        <f>ROUND(I199*H199,2)</f>
        <v>0</v>
      </c>
      <c r="BL199" s="16" t="s">
        <v>237</v>
      </c>
      <c r="BM199" s="256" t="s">
        <v>287</v>
      </c>
    </row>
    <row r="200" s="2" customFormat="1" ht="16.5" customHeight="1">
      <c r="A200" s="39"/>
      <c r="B200" s="40"/>
      <c r="C200" s="244" t="s">
        <v>288</v>
      </c>
      <c r="D200" s="244" t="s">
        <v>158</v>
      </c>
      <c r="E200" s="245" t="s">
        <v>289</v>
      </c>
      <c r="F200" s="246" t="s">
        <v>290</v>
      </c>
      <c r="G200" s="247" t="s">
        <v>269</v>
      </c>
      <c r="H200" s="248">
        <v>2</v>
      </c>
      <c r="I200" s="249"/>
      <c r="J200" s="250">
        <f>ROUND(I200*H200,2)</f>
        <v>0</v>
      </c>
      <c r="K200" s="251"/>
      <c r="L200" s="42"/>
      <c r="M200" s="252" t="s">
        <v>1</v>
      </c>
      <c r="N200" s="253" t="s">
        <v>43</v>
      </c>
      <c r="O200" s="92"/>
      <c r="P200" s="254">
        <f>O200*H200</f>
        <v>0</v>
      </c>
      <c r="Q200" s="254">
        <v>0</v>
      </c>
      <c r="R200" s="254">
        <f>Q200*H200</f>
        <v>0</v>
      </c>
      <c r="S200" s="254">
        <v>0</v>
      </c>
      <c r="T200" s="255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6" t="s">
        <v>237</v>
      </c>
      <c r="AT200" s="256" t="s">
        <v>158</v>
      </c>
      <c r="AU200" s="256" t="s">
        <v>88</v>
      </c>
      <c r="AY200" s="16" t="s">
        <v>155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86</v>
      </c>
      <c r="BK200" s="144">
        <f>ROUND(I200*H200,2)</f>
        <v>0</v>
      </c>
      <c r="BL200" s="16" t="s">
        <v>237</v>
      </c>
      <c r="BM200" s="256" t="s">
        <v>291</v>
      </c>
    </row>
    <row r="201" s="2" customFormat="1" ht="16.5" customHeight="1">
      <c r="A201" s="39"/>
      <c r="B201" s="40"/>
      <c r="C201" s="244" t="s">
        <v>292</v>
      </c>
      <c r="D201" s="244" t="s">
        <v>158</v>
      </c>
      <c r="E201" s="245" t="s">
        <v>293</v>
      </c>
      <c r="F201" s="246" t="s">
        <v>294</v>
      </c>
      <c r="G201" s="247" t="s">
        <v>295</v>
      </c>
      <c r="H201" s="248">
        <v>1</v>
      </c>
      <c r="I201" s="249"/>
      <c r="J201" s="250">
        <f>ROUND(I201*H201,2)</f>
        <v>0</v>
      </c>
      <c r="K201" s="251"/>
      <c r="L201" s="42"/>
      <c r="M201" s="252" t="s">
        <v>1</v>
      </c>
      <c r="N201" s="253" t="s">
        <v>43</v>
      </c>
      <c r="O201" s="92"/>
      <c r="P201" s="254">
        <f>O201*H201</f>
        <v>0</v>
      </c>
      <c r="Q201" s="254">
        <v>0</v>
      </c>
      <c r="R201" s="254">
        <f>Q201*H201</f>
        <v>0</v>
      </c>
      <c r="S201" s="254">
        <v>0.034200000000000001</v>
      </c>
      <c r="T201" s="255">
        <f>S201*H201</f>
        <v>0.034200000000000001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6" t="s">
        <v>237</v>
      </c>
      <c r="AT201" s="256" t="s">
        <v>158</v>
      </c>
      <c r="AU201" s="256" t="s">
        <v>88</v>
      </c>
      <c r="AY201" s="16" t="s">
        <v>155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6" t="s">
        <v>86</v>
      </c>
      <c r="BK201" s="144">
        <f>ROUND(I201*H201,2)</f>
        <v>0</v>
      </c>
      <c r="BL201" s="16" t="s">
        <v>237</v>
      </c>
      <c r="BM201" s="256" t="s">
        <v>296</v>
      </c>
    </row>
    <row r="202" s="2" customFormat="1" ht="16.5" customHeight="1">
      <c r="A202" s="39"/>
      <c r="B202" s="40"/>
      <c r="C202" s="244" t="s">
        <v>297</v>
      </c>
      <c r="D202" s="244" t="s">
        <v>158</v>
      </c>
      <c r="E202" s="245" t="s">
        <v>298</v>
      </c>
      <c r="F202" s="246" t="s">
        <v>299</v>
      </c>
      <c r="G202" s="247" t="s">
        <v>295</v>
      </c>
      <c r="H202" s="248">
        <v>1</v>
      </c>
      <c r="I202" s="249"/>
      <c r="J202" s="250">
        <f>ROUND(I202*H202,2)</f>
        <v>0</v>
      </c>
      <c r="K202" s="251"/>
      <c r="L202" s="42"/>
      <c r="M202" s="252" t="s">
        <v>1</v>
      </c>
      <c r="N202" s="253" t="s">
        <v>43</v>
      </c>
      <c r="O202" s="92"/>
      <c r="P202" s="254">
        <f>O202*H202</f>
        <v>0</v>
      </c>
      <c r="Q202" s="254">
        <v>0.039910000000000001</v>
      </c>
      <c r="R202" s="254">
        <f>Q202*H202</f>
        <v>0.039910000000000001</v>
      </c>
      <c r="S202" s="254">
        <v>0</v>
      </c>
      <c r="T202" s="255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56" t="s">
        <v>237</v>
      </c>
      <c r="AT202" s="256" t="s">
        <v>158</v>
      </c>
      <c r="AU202" s="256" t="s">
        <v>88</v>
      </c>
      <c r="AY202" s="16" t="s">
        <v>155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6" t="s">
        <v>86</v>
      </c>
      <c r="BK202" s="144">
        <f>ROUND(I202*H202,2)</f>
        <v>0</v>
      </c>
      <c r="BL202" s="16" t="s">
        <v>237</v>
      </c>
      <c r="BM202" s="256" t="s">
        <v>300</v>
      </c>
    </row>
    <row r="203" s="2" customFormat="1" ht="16.5" customHeight="1">
      <c r="A203" s="39"/>
      <c r="B203" s="40"/>
      <c r="C203" s="244" t="s">
        <v>301</v>
      </c>
      <c r="D203" s="244" t="s">
        <v>158</v>
      </c>
      <c r="E203" s="245" t="s">
        <v>302</v>
      </c>
      <c r="F203" s="246" t="s">
        <v>303</v>
      </c>
      <c r="G203" s="247" t="s">
        <v>295</v>
      </c>
      <c r="H203" s="248">
        <v>1</v>
      </c>
      <c r="I203" s="249"/>
      <c r="J203" s="250">
        <f>ROUND(I203*H203,2)</f>
        <v>0</v>
      </c>
      <c r="K203" s="251"/>
      <c r="L203" s="42"/>
      <c r="M203" s="252" t="s">
        <v>1</v>
      </c>
      <c r="N203" s="253" t="s">
        <v>43</v>
      </c>
      <c r="O203" s="92"/>
      <c r="P203" s="254">
        <f>O203*H203</f>
        <v>0</v>
      </c>
      <c r="Q203" s="254">
        <v>0</v>
      </c>
      <c r="R203" s="254">
        <f>Q203*H203</f>
        <v>0</v>
      </c>
      <c r="S203" s="254">
        <v>0.019460000000000002</v>
      </c>
      <c r="T203" s="255">
        <f>S203*H203</f>
        <v>0.019460000000000002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6" t="s">
        <v>237</v>
      </c>
      <c r="AT203" s="256" t="s">
        <v>158</v>
      </c>
      <c r="AU203" s="256" t="s">
        <v>88</v>
      </c>
      <c r="AY203" s="16" t="s">
        <v>155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86</v>
      </c>
      <c r="BK203" s="144">
        <f>ROUND(I203*H203,2)</f>
        <v>0</v>
      </c>
      <c r="BL203" s="16" t="s">
        <v>237</v>
      </c>
      <c r="BM203" s="256" t="s">
        <v>304</v>
      </c>
    </row>
    <row r="204" s="2" customFormat="1" ht="24.15" customHeight="1">
      <c r="A204" s="39"/>
      <c r="B204" s="40"/>
      <c r="C204" s="244" t="s">
        <v>305</v>
      </c>
      <c r="D204" s="244" t="s">
        <v>158</v>
      </c>
      <c r="E204" s="245" t="s">
        <v>306</v>
      </c>
      <c r="F204" s="246" t="s">
        <v>307</v>
      </c>
      <c r="G204" s="247" t="s">
        <v>295</v>
      </c>
      <c r="H204" s="248">
        <v>1</v>
      </c>
      <c r="I204" s="249"/>
      <c r="J204" s="250">
        <f>ROUND(I204*H204,2)</f>
        <v>0</v>
      </c>
      <c r="K204" s="251"/>
      <c r="L204" s="42"/>
      <c r="M204" s="252" t="s">
        <v>1</v>
      </c>
      <c r="N204" s="253" t="s">
        <v>43</v>
      </c>
      <c r="O204" s="92"/>
      <c r="P204" s="254">
        <f>O204*H204</f>
        <v>0</v>
      </c>
      <c r="Q204" s="254">
        <v>0.02163</v>
      </c>
      <c r="R204" s="254">
        <f>Q204*H204</f>
        <v>0.02163</v>
      </c>
      <c r="S204" s="254">
        <v>0</v>
      </c>
      <c r="T204" s="255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6" t="s">
        <v>237</v>
      </c>
      <c r="AT204" s="256" t="s">
        <v>158</v>
      </c>
      <c r="AU204" s="256" t="s">
        <v>88</v>
      </c>
      <c r="AY204" s="16" t="s">
        <v>155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86</v>
      </c>
      <c r="BK204" s="144">
        <f>ROUND(I204*H204,2)</f>
        <v>0</v>
      </c>
      <c r="BL204" s="16" t="s">
        <v>237</v>
      </c>
      <c r="BM204" s="256" t="s">
        <v>308</v>
      </c>
    </row>
    <row r="205" s="2" customFormat="1" ht="16.5" customHeight="1">
      <c r="A205" s="39"/>
      <c r="B205" s="40"/>
      <c r="C205" s="244" t="s">
        <v>309</v>
      </c>
      <c r="D205" s="244" t="s">
        <v>158</v>
      </c>
      <c r="E205" s="245" t="s">
        <v>310</v>
      </c>
      <c r="F205" s="246" t="s">
        <v>311</v>
      </c>
      <c r="G205" s="247" t="s">
        <v>295</v>
      </c>
      <c r="H205" s="248">
        <v>1</v>
      </c>
      <c r="I205" s="249"/>
      <c r="J205" s="250">
        <f>ROUND(I205*H205,2)</f>
        <v>0</v>
      </c>
      <c r="K205" s="251"/>
      <c r="L205" s="42"/>
      <c r="M205" s="252" t="s">
        <v>1</v>
      </c>
      <c r="N205" s="253" t="s">
        <v>43</v>
      </c>
      <c r="O205" s="92"/>
      <c r="P205" s="254">
        <f>O205*H205</f>
        <v>0</v>
      </c>
      <c r="Q205" s="254">
        <v>0</v>
      </c>
      <c r="R205" s="254">
        <f>Q205*H205</f>
        <v>0</v>
      </c>
      <c r="S205" s="254">
        <v>0.00085999999999999998</v>
      </c>
      <c r="T205" s="255">
        <f>S205*H205</f>
        <v>0.00085999999999999998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56" t="s">
        <v>237</v>
      </c>
      <c r="AT205" s="256" t="s">
        <v>158</v>
      </c>
      <c r="AU205" s="256" t="s">
        <v>88</v>
      </c>
      <c r="AY205" s="16" t="s">
        <v>155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6" t="s">
        <v>86</v>
      </c>
      <c r="BK205" s="144">
        <f>ROUND(I205*H205,2)</f>
        <v>0</v>
      </c>
      <c r="BL205" s="16" t="s">
        <v>237</v>
      </c>
      <c r="BM205" s="256" t="s">
        <v>312</v>
      </c>
    </row>
    <row r="206" s="2" customFormat="1" ht="24.15" customHeight="1">
      <c r="A206" s="39"/>
      <c r="B206" s="40"/>
      <c r="C206" s="244" t="s">
        <v>313</v>
      </c>
      <c r="D206" s="244" t="s">
        <v>158</v>
      </c>
      <c r="E206" s="245" t="s">
        <v>314</v>
      </c>
      <c r="F206" s="246" t="s">
        <v>315</v>
      </c>
      <c r="G206" s="247" t="s">
        <v>295</v>
      </c>
      <c r="H206" s="248">
        <v>1</v>
      </c>
      <c r="I206" s="249"/>
      <c r="J206" s="250">
        <f>ROUND(I206*H206,2)</f>
        <v>0</v>
      </c>
      <c r="K206" s="251"/>
      <c r="L206" s="42"/>
      <c r="M206" s="252" t="s">
        <v>1</v>
      </c>
      <c r="N206" s="253" t="s">
        <v>43</v>
      </c>
      <c r="O206" s="92"/>
      <c r="P206" s="254">
        <f>O206*H206</f>
        <v>0</v>
      </c>
      <c r="Q206" s="254">
        <v>0.0018400000000000001</v>
      </c>
      <c r="R206" s="254">
        <f>Q206*H206</f>
        <v>0.0018400000000000001</v>
      </c>
      <c r="S206" s="254">
        <v>0</v>
      </c>
      <c r="T206" s="255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6" t="s">
        <v>237</v>
      </c>
      <c r="AT206" s="256" t="s">
        <v>158</v>
      </c>
      <c r="AU206" s="256" t="s">
        <v>88</v>
      </c>
      <c r="AY206" s="16" t="s">
        <v>155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86</v>
      </c>
      <c r="BK206" s="144">
        <f>ROUND(I206*H206,2)</f>
        <v>0</v>
      </c>
      <c r="BL206" s="16" t="s">
        <v>237</v>
      </c>
      <c r="BM206" s="256" t="s">
        <v>316</v>
      </c>
    </row>
    <row r="207" s="2" customFormat="1" ht="24.15" customHeight="1">
      <c r="A207" s="39"/>
      <c r="B207" s="40"/>
      <c r="C207" s="244" t="s">
        <v>317</v>
      </c>
      <c r="D207" s="244" t="s">
        <v>158</v>
      </c>
      <c r="E207" s="245" t="s">
        <v>318</v>
      </c>
      <c r="F207" s="246" t="s">
        <v>319</v>
      </c>
      <c r="G207" s="247" t="s">
        <v>235</v>
      </c>
      <c r="H207" s="248">
        <v>0.063</v>
      </c>
      <c r="I207" s="249"/>
      <c r="J207" s="250">
        <f>ROUND(I207*H207,2)</f>
        <v>0</v>
      </c>
      <c r="K207" s="251"/>
      <c r="L207" s="42"/>
      <c r="M207" s="252" t="s">
        <v>1</v>
      </c>
      <c r="N207" s="253" t="s">
        <v>43</v>
      </c>
      <c r="O207" s="92"/>
      <c r="P207" s="254">
        <f>O207*H207</f>
        <v>0</v>
      </c>
      <c r="Q207" s="254">
        <v>0</v>
      </c>
      <c r="R207" s="254">
        <f>Q207*H207</f>
        <v>0</v>
      </c>
      <c r="S207" s="254">
        <v>0</v>
      </c>
      <c r="T207" s="255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56" t="s">
        <v>237</v>
      </c>
      <c r="AT207" s="256" t="s">
        <v>158</v>
      </c>
      <c r="AU207" s="256" t="s">
        <v>88</v>
      </c>
      <c r="AY207" s="16" t="s">
        <v>155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6" t="s">
        <v>86</v>
      </c>
      <c r="BK207" s="144">
        <f>ROUND(I207*H207,2)</f>
        <v>0</v>
      </c>
      <c r="BL207" s="16" t="s">
        <v>237</v>
      </c>
      <c r="BM207" s="256" t="s">
        <v>320</v>
      </c>
    </row>
    <row r="208" s="12" customFormat="1" ht="22.8" customHeight="1">
      <c r="A208" s="12"/>
      <c r="B208" s="228"/>
      <c r="C208" s="229"/>
      <c r="D208" s="230" t="s">
        <v>77</v>
      </c>
      <c r="E208" s="242" t="s">
        <v>321</v>
      </c>
      <c r="F208" s="242" t="s">
        <v>322</v>
      </c>
      <c r="G208" s="229"/>
      <c r="H208" s="229"/>
      <c r="I208" s="232"/>
      <c r="J208" s="243">
        <f>BK208</f>
        <v>0</v>
      </c>
      <c r="K208" s="229"/>
      <c r="L208" s="234"/>
      <c r="M208" s="235"/>
      <c r="N208" s="236"/>
      <c r="O208" s="236"/>
      <c r="P208" s="237">
        <f>SUM(P209:P216)</f>
        <v>0</v>
      </c>
      <c r="Q208" s="236"/>
      <c r="R208" s="237">
        <f>SUM(R209:R216)</f>
        <v>0.0030000000000000001</v>
      </c>
      <c r="S208" s="236"/>
      <c r="T208" s="238">
        <f>SUM(T209:T216)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39" t="s">
        <v>88</v>
      </c>
      <c r="AT208" s="240" t="s">
        <v>77</v>
      </c>
      <c r="AU208" s="240" t="s">
        <v>86</v>
      </c>
      <c r="AY208" s="239" t="s">
        <v>155</v>
      </c>
      <c r="BK208" s="241">
        <f>SUM(BK209:BK216)</f>
        <v>0</v>
      </c>
    </row>
    <row r="209" s="2" customFormat="1" ht="21.75" customHeight="1">
      <c r="A209" s="39"/>
      <c r="B209" s="40"/>
      <c r="C209" s="244" t="s">
        <v>323</v>
      </c>
      <c r="D209" s="244" t="s">
        <v>158</v>
      </c>
      <c r="E209" s="245" t="s">
        <v>324</v>
      </c>
      <c r="F209" s="246" t="s">
        <v>325</v>
      </c>
      <c r="G209" s="247" t="s">
        <v>269</v>
      </c>
      <c r="H209" s="248">
        <v>1</v>
      </c>
      <c r="I209" s="249"/>
      <c r="J209" s="250">
        <f>ROUND(I209*H209,2)</f>
        <v>0</v>
      </c>
      <c r="K209" s="251"/>
      <c r="L209" s="42"/>
      <c r="M209" s="252" t="s">
        <v>1</v>
      </c>
      <c r="N209" s="253" t="s">
        <v>43</v>
      </c>
      <c r="O209" s="92"/>
      <c r="P209" s="254">
        <f>O209*H209</f>
        <v>0</v>
      </c>
      <c r="Q209" s="254">
        <v>0</v>
      </c>
      <c r="R209" s="254">
        <f>Q209*H209</f>
        <v>0</v>
      </c>
      <c r="S209" s="254">
        <v>0</v>
      </c>
      <c r="T209" s="255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6" t="s">
        <v>237</v>
      </c>
      <c r="AT209" s="256" t="s">
        <v>158</v>
      </c>
      <c r="AU209" s="256" t="s">
        <v>88</v>
      </c>
      <c r="AY209" s="16" t="s">
        <v>155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86</v>
      </c>
      <c r="BK209" s="144">
        <f>ROUND(I209*H209,2)</f>
        <v>0</v>
      </c>
      <c r="BL209" s="16" t="s">
        <v>237</v>
      </c>
      <c r="BM209" s="256" t="s">
        <v>326</v>
      </c>
    </row>
    <row r="210" s="2" customFormat="1" ht="16.5" customHeight="1">
      <c r="A210" s="39"/>
      <c r="B210" s="40"/>
      <c r="C210" s="244" t="s">
        <v>327</v>
      </c>
      <c r="D210" s="244" t="s">
        <v>158</v>
      </c>
      <c r="E210" s="245" t="s">
        <v>328</v>
      </c>
      <c r="F210" s="246" t="s">
        <v>329</v>
      </c>
      <c r="G210" s="247" t="s">
        <v>192</v>
      </c>
      <c r="H210" s="248">
        <v>2</v>
      </c>
      <c r="I210" s="249"/>
      <c r="J210" s="250">
        <f>ROUND(I210*H210,2)</f>
        <v>0</v>
      </c>
      <c r="K210" s="251"/>
      <c r="L210" s="42"/>
      <c r="M210" s="252" t="s">
        <v>1</v>
      </c>
      <c r="N210" s="253" t="s">
        <v>43</v>
      </c>
      <c r="O210" s="92"/>
      <c r="P210" s="254">
        <f>O210*H210</f>
        <v>0</v>
      </c>
      <c r="Q210" s="254">
        <v>0</v>
      </c>
      <c r="R210" s="254">
        <f>Q210*H210</f>
        <v>0</v>
      </c>
      <c r="S210" s="254">
        <v>0</v>
      </c>
      <c r="T210" s="25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56" t="s">
        <v>237</v>
      </c>
      <c r="AT210" s="256" t="s">
        <v>158</v>
      </c>
      <c r="AU210" s="256" t="s">
        <v>88</v>
      </c>
      <c r="AY210" s="16" t="s">
        <v>155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6" t="s">
        <v>86</v>
      </c>
      <c r="BK210" s="144">
        <f>ROUND(I210*H210,2)</f>
        <v>0</v>
      </c>
      <c r="BL210" s="16" t="s">
        <v>237</v>
      </c>
      <c r="BM210" s="256" t="s">
        <v>330</v>
      </c>
    </row>
    <row r="211" s="2" customFormat="1" ht="16.5" customHeight="1">
      <c r="A211" s="39"/>
      <c r="B211" s="40"/>
      <c r="C211" s="280" t="s">
        <v>331</v>
      </c>
      <c r="D211" s="280" t="s">
        <v>195</v>
      </c>
      <c r="E211" s="281" t="s">
        <v>332</v>
      </c>
      <c r="F211" s="282" t="s">
        <v>333</v>
      </c>
      <c r="G211" s="283" t="s">
        <v>192</v>
      </c>
      <c r="H211" s="284">
        <v>1</v>
      </c>
      <c r="I211" s="285"/>
      <c r="J211" s="286">
        <f>ROUND(I211*H211,2)</f>
        <v>0</v>
      </c>
      <c r="K211" s="287"/>
      <c r="L211" s="288"/>
      <c r="M211" s="289" t="s">
        <v>1</v>
      </c>
      <c r="N211" s="290" t="s">
        <v>43</v>
      </c>
      <c r="O211" s="92"/>
      <c r="P211" s="254">
        <f>O211*H211</f>
        <v>0</v>
      </c>
      <c r="Q211" s="254">
        <v>0.00027999999999999998</v>
      </c>
      <c r="R211" s="254">
        <f>Q211*H211</f>
        <v>0.00027999999999999998</v>
      </c>
      <c r="S211" s="254">
        <v>0</v>
      </c>
      <c r="T211" s="255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56" t="s">
        <v>313</v>
      </c>
      <c r="AT211" s="256" t="s">
        <v>195</v>
      </c>
      <c r="AU211" s="256" t="s">
        <v>88</v>
      </c>
      <c r="AY211" s="16" t="s">
        <v>155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6" t="s">
        <v>86</v>
      </c>
      <c r="BK211" s="144">
        <f>ROUND(I211*H211,2)</f>
        <v>0</v>
      </c>
      <c r="BL211" s="16" t="s">
        <v>237</v>
      </c>
      <c r="BM211" s="256" t="s">
        <v>334</v>
      </c>
    </row>
    <row r="212" s="2" customFormat="1" ht="16.5" customHeight="1">
      <c r="A212" s="39"/>
      <c r="B212" s="40"/>
      <c r="C212" s="280" t="s">
        <v>335</v>
      </c>
      <c r="D212" s="280" t="s">
        <v>195</v>
      </c>
      <c r="E212" s="281" t="s">
        <v>336</v>
      </c>
      <c r="F212" s="282" t="s">
        <v>337</v>
      </c>
      <c r="G212" s="283" t="s">
        <v>192</v>
      </c>
      <c r="H212" s="284">
        <v>2</v>
      </c>
      <c r="I212" s="285"/>
      <c r="J212" s="286">
        <f>ROUND(I212*H212,2)</f>
        <v>0</v>
      </c>
      <c r="K212" s="287"/>
      <c r="L212" s="288"/>
      <c r="M212" s="289" t="s">
        <v>1</v>
      </c>
      <c r="N212" s="290" t="s">
        <v>43</v>
      </c>
      <c r="O212" s="92"/>
      <c r="P212" s="254">
        <f>O212*H212</f>
        <v>0</v>
      </c>
      <c r="Q212" s="254">
        <v>0.00055999999999999995</v>
      </c>
      <c r="R212" s="254">
        <f>Q212*H212</f>
        <v>0.0011199999999999999</v>
      </c>
      <c r="S212" s="254">
        <v>0</v>
      </c>
      <c r="T212" s="255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6" t="s">
        <v>313</v>
      </c>
      <c r="AT212" s="256" t="s">
        <v>195</v>
      </c>
      <c r="AU212" s="256" t="s">
        <v>88</v>
      </c>
      <c r="AY212" s="16" t="s">
        <v>155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86</v>
      </c>
      <c r="BK212" s="144">
        <f>ROUND(I212*H212,2)</f>
        <v>0</v>
      </c>
      <c r="BL212" s="16" t="s">
        <v>237</v>
      </c>
      <c r="BM212" s="256" t="s">
        <v>338</v>
      </c>
    </row>
    <row r="213" s="2" customFormat="1" ht="16.5" customHeight="1">
      <c r="A213" s="39"/>
      <c r="B213" s="40"/>
      <c r="C213" s="244" t="s">
        <v>339</v>
      </c>
      <c r="D213" s="244" t="s">
        <v>158</v>
      </c>
      <c r="E213" s="245" t="s">
        <v>340</v>
      </c>
      <c r="F213" s="246" t="s">
        <v>341</v>
      </c>
      <c r="G213" s="247" t="s">
        <v>192</v>
      </c>
      <c r="H213" s="248">
        <v>1</v>
      </c>
      <c r="I213" s="249"/>
      <c r="J213" s="250">
        <f>ROUND(I213*H213,2)</f>
        <v>0</v>
      </c>
      <c r="K213" s="251"/>
      <c r="L213" s="42"/>
      <c r="M213" s="252" t="s">
        <v>1</v>
      </c>
      <c r="N213" s="253" t="s">
        <v>43</v>
      </c>
      <c r="O213" s="92"/>
      <c r="P213" s="254">
        <f>O213*H213</f>
        <v>0</v>
      </c>
      <c r="Q213" s="254">
        <v>0</v>
      </c>
      <c r="R213" s="254">
        <f>Q213*H213</f>
        <v>0</v>
      </c>
      <c r="S213" s="254">
        <v>0</v>
      </c>
      <c r="T213" s="255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56" t="s">
        <v>237</v>
      </c>
      <c r="AT213" s="256" t="s">
        <v>158</v>
      </c>
      <c r="AU213" s="256" t="s">
        <v>88</v>
      </c>
      <c r="AY213" s="16" t="s">
        <v>155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6" t="s">
        <v>86</v>
      </c>
      <c r="BK213" s="144">
        <f>ROUND(I213*H213,2)</f>
        <v>0</v>
      </c>
      <c r="BL213" s="16" t="s">
        <v>237</v>
      </c>
      <c r="BM213" s="256" t="s">
        <v>342</v>
      </c>
    </row>
    <row r="214" s="2" customFormat="1" ht="24.15" customHeight="1">
      <c r="A214" s="39"/>
      <c r="B214" s="40"/>
      <c r="C214" s="244" t="s">
        <v>343</v>
      </c>
      <c r="D214" s="244" t="s">
        <v>158</v>
      </c>
      <c r="E214" s="245" t="s">
        <v>344</v>
      </c>
      <c r="F214" s="246" t="s">
        <v>345</v>
      </c>
      <c r="G214" s="247" t="s">
        <v>192</v>
      </c>
      <c r="H214" s="248">
        <v>2</v>
      </c>
      <c r="I214" s="249"/>
      <c r="J214" s="250">
        <f>ROUND(I214*H214,2)</f>
        <v>0</v>
      </c>
      <c r="K214" s="251"/>
      <c r="L214" s="42"/>
      <c r="M214" s="252" t="s">
        <v>1</v>
      </c>
      <c r="N214" s="253" t="s">
        <v>43</v>
      </c>
      <c r="O214" s="92"/>
      <c r="P214" s="254">
        <f>O214*H214</f>
        <v>0</v>
      </c>
      <c r="Q214" s="254">
        <v>0</v>
      </c>
      <c r="R214" s="254">
        <f>Q214*H214</f>
        <v>0</v>
      </c>
      <c r="S214" s="254">
        <v>0</v>
      </c>
      <c r="T214" s="255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6" t="s">
        <v>237</v>
      </c>
      <c r="AT214" s="256" t="s">
        <v>158</v>
      </c>
      <c r="AU214" s="256" t="s">
        <v>88</v>
      </c>
      <c r="AY214" s="16" t="s">
        <v>155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6" t="s">
        <v>86</v>
      </c>
      <c r="BK214" s="144">
        <f>ROUND(I214*H214,2)</f>
        <v>0</v>
      </c>
      <c r="BL214" s="16" t="s">
        <v>237</v>
      </c>
      <c r="BM214" s="256" t="s">
        <v>346</v>
      </c>
    </row>
    <row r="215" s="2" customFormat="1" ht="16.5" customHeight="1">
      <c r="A215" s="39"/>
      <c r="B215" s="40"/>
      <c r="C215" s="280" t="s">
        <v>347</v>
      </c>
      <c r="D215" s="280" t="s">
        <v>195</v>
      </c>
      <c r="E215" s="281" t="s">
        <v>348</v>
      </c>
      <c r="F215" s="282" t="s">
        <v>349</v>
      </c>
      <c r="G215" s="283" t="s">
        <v>192</v>
      </c>
      <c r="H215" s="284">
        <v>2</v>
      </c>
      <c r="I215" s="285"/>
      <c r="J215" s="286">
        <f>ROUND(I215*H215,2)</f>
        <v>0</v>
      </c>
      <c r="K215" s="287"/>
      <c r="L215" s="288"/>
      <c r="M215" s="289" t="s">
        <v>1</v>
      </c>
      <c r="N215" s="290" t="s">
        <v>43</v>
      </c>
      <c r="O215" s="92"/>
      <c r="P215" s="254">
        <f>O215*H215</f>
        <v>0</v>
      </c>
      <c r="Q215" s="254">
        <v>0.00080000000000000004</v>
      </c>
      <c r="R215" s="254">
        <f>Q215*H215</f>
        <v>0.0016000000000000001</v>
      </c>
      <c r="S215" s="254">
        <v>0</v>
      </c>
      <c r="T215" s="255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56" t="s">
        <v>313</v>
      </c>
      <c r="AT215" s="256" t="s">
        <v>195</v>
      </c>
      <c r="AU215" s="256" t="s">
        <v>88</v>
      </c>
      <c r="AY215" s="16" t="s">
        <v>155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6" t="s">
        <v>86</v>
      </c>
      <c r="BK215" s="144">
        <f>ROUND(I215*H215,2)</f>
        <v>0</v>
      </c>
      <c r="BL215" s="16" t="s">
        <v>237</v>
      </c>
      <c r="BM215" s="256" t="s">
        <v>350</v>
      </c>
    </row>
    <row r="216" s="2" customFormat="1" ht="24.15" customHeight="1">
      <c r="A216" s="39"/>
      <c r="B216" s="40"/>
      <c r="C216" s="244" t="s">
        <v>351</v>
      </c>
      <c r="D216" s="244" t="s">
        <v>158</v>
      </c>
      <c r="E216" s="245" t="s">
        <v>352</v>
      </c>
      <c r="F216" s="246" t="s">
        <v>353</v>
      </c>
      <c r="G216" s="247" t="s">
        <v>192</v>
      </c>
      <c r="H216" s="248">
        <v>1</v>
      </c>
      <c r="I216" s="249"/>
      <c r="J216" s="250">
        <f>ROUND(I216*H216,2)</f>
        <v>0</v>
      </c>
      <c r="K216" s="251"/>
      <c r="L216" s="42"/>
      <c r="M216" s="252" t="s">
        <v>1</v>
      </c>
      <c r="N216" s="253" t="s">
        <v>43</v>
      </c>
      <c r="O216" s="92"/>
      <c r="P216" s="254">
        <f>O216*H216</f>
        <v>0</v>
      </c>
      <c r="Q216" s="254">
        <v>0</v>
      </c>
      <c r="R216" s="254">
        <f>Q216*H216</f>
        <v>0</v>
      </c>
      <c r="S216" s="254">
        <v>0</v>
      </c>
      <c r="T216" s="25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56" t="s">
        <v>237</v>
      </c>
      <c r="AT216" s="256" t="s">
        <v>158</v>
      </c>
      <c r="AU216" s="256" t="s">
        <v>88</v>
      </c>
      <c r="AY216" s="16" t="s">
        <v>155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6" t="s">
        <v>86</v>
      </c>
      <c r="BK216" s="144">
        <f>ROUND(I216*H216,2)</f>
        <v>0</v>
      </c>
      <c r="BL216" s="16" t="s">
        <v>237</v>
      </c>
      <c r="BM216" s="256" t="s">
        <v>354</v>
      </c>
    </row>
    <row r="217" s="12" customFormat="1" ht="22.8" customHeight="1">
      <c r="A217" s="12"/>
      <c r="B217" s="228"/>
      <c r="C217" s="229"/>
      <c r="D217" s="230" t="s">
        <v>77</v>
      </c>
      <c r="E217" s="242" t="s">
        <v>355</v>
      </c>
      <c r="F217" s="242" t="s">
        <v>356</v>
      </c>
      <c r="G217" s="229"/>
      <c r="H217" s="229"/>
      <c r="I217" s="232"/>
      <c r="J217" s="243">
        <f>BK217</f>
        <v>0</v>
      </c>
      <c r="K217" s="229"/>
      <c r="L217" s="234"/>
      <c r="M217" s="235"/>
      <c r="N217" s="236"/>
      <c r="O217" s="236"/>
      <c r="P217" s="237">
        <f>SUM(P218:P221)</f>
        <v>0</v>
      </c>
      <c r="Q217" s="236"/>
      <c r="R217" s="237">
        <f>SUM(R218:R221)</f>
        <v>0.016</v>
      </c>
      <c r="S217" s="236"/>
      <c r="T217" s="238">
        <f>SUM(T218:T221)</f>
        <v>0.024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39" t="s">
        <v>88</v>
      </c>
      <c r="AT217" s="240" t="s">
        <v>77</v>
      </c>
      <c r="AU217" s="240" t="s">
        <v>86</v>
      </c>
      <c r="AY217" s="239" t="s">
        <v>155</v>
      </c>
      <c r="BK217" s="241">
        <f>SUM(BK218:BK221)</f>
        <v>0</v>
      </c>
    </row>
    <row r="218" s="2" customFormat="1" ht="24.15" customHeight="1">
      <c r="A218" s="39"/>
      <c r="B218" s="40"/>
      <c r="C218" s="244" t="s">
        <v>357</v>
      </c>
      <c r="D218" s="244" t="s">
        <v>158</v>
      </c>
      <c r="E218" s="245" t="s">
        <v>358</v>
      </c>
      <c r="F218" s="246" t="s">
        <v>359</v>
      </c>
      <c r="G218" s="247" t="s">
        <v>192</v>
      </c>
      <c r="H218" s="248">
        <v>1</v>
      </c>
      <c r="I218" s="249"/>
      <c r="J218" s="250">
        <f>ROUND(I218*H218,2)</f>
        <v>0</v>
      </c>
      <c r="K218" s="251"/>
      <c r="L218" s="42"/>
      <c r="M218" s="252" t="s">
        <v>1</v>
      </c>
      <c r="N218" s="253" t="s">
        <v>43</v>
      </c>
      <c r="O218" s="92"/>
      <c r="P218" s="254">
        <f>O218*H218</f>
        <v>0</v>
      </c>
      <c r="Q218" s="254">
        <v>0</v>
      </c>
      <c r="R218" s="254">
        <f>Q218*H218</f>
        <v>0</v>
      </c>
      <c r="S218" s="254">
        <v>0</v>
      </c>
      <c r="T218" s="25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56" t="s">
        <v>237</v>
      </c>
      <c r="AT218" s="256" t="s">
        <v>158</v>
      </c>
      <c r="AU218" s="256" t="s">
        <v>88</v>
      </c>
      <c r="AY218" s="16" t="s">
        <v>155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86</v>
      </c>
      <c r="BK218" s="144">
        <f>ROUND(I218*H218,2)</f>
        <v>0</v>
      </c>
      <c r="BL218" s="16" t="s">
        <v>237</v>
      </c>
      <c r="BM218" s="256" t="s">
        <v>360</v>
      </c>
    </row>
    <row r="219" s="2" customFormat="1" ht="33" customHeight="1">
      <c r="A219" s="39"/>
      <c r="B219" s="40"/>
      <c r="C219" s="280" t="s">
        <v>361</v>
      </c>
      <c r="D219" s="280" t="s">
        <v>195</v>
      </c>
      <c r="E219" s="281" t="s">
        <v>362</v>
      </c>
      <c r="F219" s="282" t="s">
        <v>363</v>
      </c>
      <c r="G219" s="283" t="s">
        <v>192</v>
      </c>
      <c r="H219" s="284">
        <v>1</v>
      </c>
      <c r="I219" s="285"/>
      <c r="J219" s="286">
        <f>ROUND(I219*H219,2)</f>
        <v>0</v>
      </c>
      <c r="K219" s="287"/>
      <c r="L219" s="288"/>
      <c r="M219" s="289" t="s">
        <v>1</v>
      </c>
      <c r="N219" s="290" t="s">
        <v>43</v>
      </c>
      <c r="O219" s="92"/>
      <c r="P219" s="254">
        <f>O219*H219</f>
        <v>0</v>
      </c>
      <c r="Q219" s="254">
        <v>0.016</v>
      </c>
      <c r="R219" s="254">
        <f>Q219*H219</f>
        <v>0.016</v>
      </c>
      <c r="S219" s="254">
        <v>0</v>
      </c>
      <c r="T219" s="255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56" t="s">
        <v>313</v>
      </c>
      <c r="AT219" s="256" t="s">
        <v>195</v>
      </c>
      <c r="AU219" s="256" t="s">
        <v>88</v>
      </c>
      <c r="AY219" s="16" t="s">
        <v>155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6" t="s">
        <v>86</v>
      </c>
      <c r="BK219" s="144">
        <f>ROUND(I219*H219,2)</f>
        <v>0</v>
      </c>
      <c r="BL219" s="16" t="s">
        <v>237</v>
      </c>
      <c r="BM219" s="256" t="s">
        <v>364</v>
      </c>
    </row>
    <row r="220" s="2" customFormat="1" ht="24.15" customHeight="1">
      <c r="A220" s="39"/>
      <c r="B220" s="40"/>
      <c r="C220" s="244" t="s">
        <v>365</v>
      </c>
      <c r="D220" s="244" t="s">
        <v>158</v>
      </c>
      <c r="E220" s="245" t="s">
        <v>366</v>
      </c>
      <c r="F220" s="246" t="s">
        <v>367</v>
      </c>
      <c r="G220" s="247" t="s">
        <v>192</v>
      </c>
      <c r="H220" s="248">
        <v>1</v>
      </c>
      <c r="I220" s="249"/>
      <c r="J220" s="250">
        <f>ROUND(I220*H220,2)</f>
        <v>0</v>
      </c>
      <c r="K220" s="251"/>
      <c r="L220" s="42"/>
      <c r="M220" s="252" t="s">
        <v>1</v>
      </c>
      <c r="N220" s="253" t="s">
        <v>43</v>
      </c>
      <c r="O220" s="92"/>
      <c r="P220" s="254">
        <f>O220*H220</f>
        <v>0</v>
      </c>
      <c r="Q220" s="254">
        <v>0</v>
      </c>
      <c r="R220" s="254">
        <f>Q220*H220</f>
        <v>0</v>
      </c>
      <c r="S220" s="254">
        <v>0.024</v>
      </c>
      <c r="T220" s="255">
        <f>S220*H220</f>
        <v>0.024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56" t="s">
        <v>237</v>
      </c>
      <c r="AT220" s="256" t="s">
        <v>158</v>
      </c>
      <c r="AU220" s="256" t="s">
        <v>88</v>
      </c>
      <c r="AY220" s="16" t="s">
        <v>155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6" t="s">
        <v>86</v>
      </c>
      <c r="BK220" s="144">
        <f>ROUND(I220*H220,2)</f>
        <v>0</v>
      </c>
      <c r="BL220" s="16" t="s">
        <v>237</v>
      </c>
      <c r="BM220" s="256" t="s">
        <v>368</v>
      </c>
    </row>
    <row r="221" s="2" customFormat="1" ht="24.15" customHeight="1">
      <c r="A221" s="39"/>
      <c r="B221" s="40"/>
      <c r="C221" s="244" t="s">
        <v>369</v>
      </c>
      <c r="D221" s="244" t="s">
        <v>158</v>
      </c>
      <c r="E221" s="245" t="s">
        <v>370</v>
      </c>
      <c r="F221" s="246" t="s">
        <v>371</v>
      </c>
      <c r="G221" s="247" t="s">
        <v>235</v>
      </c>
      <c r="H221" s="248">
        <v>0.016</v>
      </c>
      <c r="I221" s="249"/>
      <c r="J221" s="250">
        <f>ROUND(I221*H221,2)</f>
        <v>0</v>
      </c>
      <c r="K221" s="251"/>
      <c r="L221" s="42"/>
      <c r="M221" s="252" t="s">
        <v>1</v>
      </c>
      <c r="N221" s="253" t="s">
        <v>43</v>
      </c>
      <c r="O221" s="92"/>
      <c r="P221" s="254">
        <f>O221*H221</f>
        <v>0</v>
      </c>
      <c r="Q221" s="254">
        <v>0</v>
      </c>
      <c r="R221" s="254">
        <f>Q221*H221</f>
        <v>0</v>
      </c>
      <c r="S221" s="254">
        <v>0</v>
      </c>
      <c r="T221" s="255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56" t="s">
        <v>237</v>
      </c>
      <c r="AT221" s="256" t="s">
        <v>158</v>
      </c>
      <c r="AU221" s="256" t="s">
        <v>88</v>
      </c>
      <c r="AY221" s="16" t="s">
        <v>155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86</v>
      </c>
      <c r="BK221" s="144">
        <f>ROUND(I221*H221,2)</f>
        <v>0</v>
      </c>
      <c r="BL221" s="16" t="s">
        <v>237</v>
      </c>
      <c r="BM221" s="256" t="s">
        <v>372</v>
      </c>
    </row>
    <row r="222" s="12" customFormat="1" ht="22.8" customHeight="1">
      <c r="A222" s="12"/>
      <c r="B222" s="228"/>
      <c r="C222" s="229"/>
      <c r="D222" s="230" t="s">
        <v>77</v>
      </c>
      <c r="E222" s="242" t="s">
        <v>373</v>
      </c>
      <c r="F222" s="242" t="s">
        <v>374</v>
      </c>
      <c r="G222" s="229"/>
      <c r="H222" s="229"/>
      <c r="I222" s="232"/>
      <c r="J222" s="243">
        <f>BK222</f>
        <v>0</v>
      </c>
      <c r="K222" s="229"/>
      <c r="L222" s="234"/>
      <c r="M222" s="235"/>
      <c r="N222" s="236"/>
      <c r="O222" s="236"/>
      <c r="P222" s="237">
        <f>SUM(P223:P227)</f>
        <v>0</v>
      </c>
      <c r="Q222" s="236"/>
      <c r="R222" s="237">
        <f>SUM(R223:R227)</f>
        <v>0.165299</v>
      </c>
      <c r="S222" s="236"/>
      <c r="T222" s="238">
        <f>SUM(T223:T227)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39" t="s">
        <v>88</v>
      </c>
      <c r="AT222" s="240" t="s">
        <v>77</v>
      </c>
      <c r="AU222" s="240" t="s">
        <v>86</v>
      </c>
      <c r="AY222" s="239" t="s">
        <v>155</v>
      </c>
      <c r="BK222" s="241">
        <f>SUM(BK223:BK227)</f>
        <v>0</v>
      </c>
    </row>
    <row r="223" s="2" customFormat="1" ht="24.15" customHeight="1">
      <c r="A223" s="39"/>
      <c r="B223" s="40"/>
      <c r="C223" s="244" t="s">
        <v>375</v>
      </c>
      <c r="D223" s="244" t="s">
        <v>158</v>
      </c>
      <c r="E223" s="245" t="s">
        <v>376</v>
      </c>
      <c r="F223" s="246" t="s">
        <v>377</v>
      </c>
      <c r="G223" s="247" t="s">
        <v>161</v>
      </c>
      <c r="H223" s="248">
        <v>4.7000000000000002</v>
      </c>
      <c r="I223" s="249"/>
      <c r="J223" s="250">
        <f>ROUND(I223*H223,2)</f>
        <v>0</v>
      </c>
      <c r="K223" s="251"/>
      <c r="L223" s="42"/>
      <c r="M223" s="252" t="s">
        <v>1</v>
      </c>
      <c r="N223" s="253" t="s">
        <v>43</v>
      </c>
      <c r="O223" s="92"/>
      <c r="P223" s="254">
        <f>O223*H223</f>
        <v>0</v>
      </c>
      <c r="Q223" s="254">
        <v>0.0063499999999999997</v>
      </c>
      <c r="R223" s="254">
        <f>Q223*H223</f>
        <v>0.029845</v>
      </c>
      <c r="S223" s="254">
        <v>0</v>
      </c>
      <c r="T223" s="255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6" t="s">
        <v>237</v>
      </c>
      <c r="AT223" s="256" t="s">
        <v>158</v>
      </c>
      <c r="AU223" s="256" t="s">
        <v>88</v>
      </c>
      <c r="AY223" s="16" t="s">
        <v>155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86</v>
      </c>
      <c r="BK223" s="144">
        <f>ROUND(I223*H223,2)</f>
        <v>0</v>
      </c>
      <c r="BL223" s="16" t="s">
        <v>237</v>
      </c>
      <c r="BM223" s="256" t="s">
        <v>378</v>
      </c>
    </row>
    <row r="224" s="2" customFormat="1" ht="21.75" customHeight="1">
      <c r="A224" s="39"/>
      <c r="B224" s="40"/>
      <c r="C224" s="280" t="s">
        <v>379</v>
      </c>
      <c r="D224" s="280" t="s">
        <v>195</v>
      </c>
      <c r="E224" s="281" t="s">
        <v>380</v>
      </c>
      <c r="F224" s="282" t="s">
        <v>381</v>
      </c>
      <c r="G224" s="283" t="s">
        <v>161</v>
      </c>
      <c r="H224" s="284">
        <v>5.1699999999999999</v>
      </c>
      <c r="I224" s="285"/>
      <c r="J224" s="286">
        <f>ROUND(I224*H224,2)</f>
        <v>0</v>
      </c>
      <c r="K224" s="287"/>
      <c r="L224" s="288"/>
      <c r="M224" s="289" t="s">
        <v>1</v>
      </c>
      <c r="N224" s="290" t="s">
        <v>43</v>
      </c>
      <c r="O224" s="92"/>
      <c r="P224" s="254">
        <f>O224*H224</f>
        <v>0</v>
      </c>
      <c r="Q224" s="254">
        <v>0.019199999999999998</v>
      </c>
      <c r="R224" s="254">
        <f>Q224*H224</f>
        <v>0.099263999999999991</v>
      </c>
      <c r="S224" s="254">
        <v>0</v>
      </c>
      <c r="T224" s="255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56" t="s">
        <v>313</v>
      </c>
      <c r="AT224" s="256" t="s">
        <v>195</v>
      </c>
      <c r="AU224" s="256" t="s">
        <v>88</v>
      </c>
      <c r="AY224" s="16" t="s">
        <v>155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6" t="s">
        <v>86</v>
      </c>
      <c r="BK224" s="144">
        <f>ROUND(I224*H224,2)</f>
        <v>0</v>
      </c>
      <c r="BL224" s="16" t="s">
        <v>237</v>
      </c>
      <c r="BM224" s="256" t="s">
        <v>382</v>
      </c>
    </row>
    <row r="225" s="13" customFormat="1">
      <c r="A225" s="13"/>
      <c r="B225" s="257"/>
      <c r="C225" s="258"/>
      <c r="D225" s="259" t="s">
        <v>164</v>
      </c>
      <c r="E225" s="258"/>
      <c r="F225" s="261" t="s">
        <v>383</v>
      </c>
      <c r="G225" s="258"/>
      <c r="H225" s="262">
        <v>5.1699999999999999</v>
      </c>
      <c r="I225" s="263"/>
      <c r="J225" s="258"/>
      <c r="K225" s="258"/>
      <c r="L225" s="264"/>
      <c r="M225" s="265"/>
      <c r="N225" s="266"/>
      <c r="O225" s="266"/>
      <c r="P225" s="266"/>
      <c r="Q225" s="266"/>
      <c r="R225" s="266"/>
      <c r="S225" s="266"/>
      <c r="T225" s="26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8" t="s">
        <v>164</v>
      </c>
      <c r="AU225" s="268" t="s">
        <v>88</v>
      </c>
      <c r="AV225" s="13" t="s">
        <v>88</v>
      </c>
      <c r="AW225" s="13" t="s">
        <v>4</v>
      </c>
      <c r="AX225" s="13" t="s">
        <v>86</v>
      </c>
      <c r="AY225" s="268" t="s">
        <v>155</v>
      </c>
    </row>
    <row r="226" s="2" customFormat="1" ht="24.15" customHeight="1">
      <c r="A226" s="39"/>
      <c r="B226" s="40"/>
      <c r="C226" s="244" t="s">
        <v>384</v>
      </c>
      <c r="D226" s="244" t="s">
        <v>158</v>
      </c>
      <c r="E226" s="245" t="s">
        <v>385</v>
      </c>
      <c r="F226" s="246" t="s">
        <v>386</v>
      </c>
      <c r="G226" s="247" t="s">
        <v>161</v>
      </c>
      <c r="H226" s="248">
        <v>4.7000000000000002</v>
      </c>
      <c r="I226" s="249"/>
      <c r="J226" s="250">
        <f>ROUND(I226*H226,2)</f>
        <v>0</v>
      </c>
      <c r="K226" s="251"/>
      <c r="L226" s="42"/>
      <c r="M226" s="252" t="s">
        <v>1</v>
      </c>
      <c r="N226" s="253" t="s">
        <v>43</v>
      </c>
      <c r="O226" s="92"/>
      <c r="P226" s="254">
        <f>O226*H226</f>
        <v>0</v>
      </c>
      <c r="Q226" s="254">
        <v>0.0077000000000000002</v>
      </c>
      <c r="R226" s="254">
        <f>Q226*H226</f>
        <v>0.03619</v>
      </c>
      <c r="S226" s="254">
        <v>0</v>
      </c>
      <c r="T226" s="25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56" t="s">
        <v>237</v>
      </c>
      <c r="AT226" s="256" t="s">
        <v>158</v>
      </c>
      <c r="AU226" s="256" t="s">
        <v>88</v>
      </c>
      <c r="AY226" s="16" t="s">
        <v>155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6" t="s">
        <v>86</v>
      </c>
      <c r="BK226" s="144">
        <f>ROUND(I226*H226,2)</f>
        <v>0</v>
      </c>
      <c r="BL226" s="16" t="s">
        <v>237</v>
      </c>
      <c r="BM226" s="256" t="s">
        <v>387</v>
      </c>
    </row>
    <row r="227" s="2" customFormat="1" ht="24.15" customHeight="1">
      <c r="A227" s="39"/>
      <c r="B227" s="40"/>
      <c r="C227" s="244" t="s">
        <v>388</v>
      </c>
      <c r="D227" s="244" t="s">
        <v>158</v>
      </c>
      <c r="E227" s="245" t="s">
        <v>389</v>
      </c>
      <c r="F227" s="246" t="s">
        <v>390</v>
      </c>
      <c r="G227" s="247" t="s">
        <v>235</v>
      </c>
      <c r="H227" s="248">
        <v>0.16500000000000001</v>
      </c>
      <c r="I227" s="249"/>
      <c r="J227" s="250">
        <f>ROUND(I227*H227,2)</f>
        <v>0</v>
      </c>
      <c r="K227" s="251"/>
      <c r="L227" s="42"/>
      <c r="M227" s="252" t="s">
        <v>1</v>
      </c>
      <c r="N227" s="253" t="s">
        <v>43</v>
      </c>
      <c r="O227" s="92"/>
      <c r="P227" s="254">
        <f>O227*H227</f>
        <v>0</v>
      </c>
      <c r="Q227" s="254">
        <v>0</v>
      </c>
      <c r="R227" s="254">
        <f>Q227*H227</f>
        <v>0</v>
      </c>
      <c r="S227" s="254">
        <v>0</v>
      </c>
      <c r="T227" s="255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56" t="s">
        <v>237</v>
      </c>
      <c r="AT227" s="256" t="s">
        <v>158</v>
      </c>
      <c r="AU227" s="256" t="s">
        <v>88</v>
      </c>
      <c r="AY227" s="16" t="s">
        <v>155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6" t="s">
        <v>86</v>
      </c>
      <c r="BK227" s="144">
        <f>ROUND(I227*H227,2)</f>
        <v>0</v>
      </c>
      <c r="BL227" s="16" t="s">
        <v>237</v>
      </c>
      <c r="BM227" s="256" t="s">
        <v>391</v>
      </c>
    </row>
    <row r="228" s="12" customFormat="1" ht="22.8" customHeight="1">
      <c r="A228" s="12"/>
      <c r="B228" s="228"/>
      <c r="C228" s="229"/>
      <c r="D228" s="230" t="s">
        <v>77</v>
      </c>
      <c r="E228" s="242" t="s">
        <v>392</v>
      </c>
      <c r="F228" s="242" t="s">
        <v>393</v>
      </c>
      <c r="G228" s="229"/>
      <c r="H228" s="229"/>
      <c r="I228" s="232"/>
      <c r="J228" s="243">
        <f>BK228</f>
        <v>0</v>
      </c>
      <c r="K228" s="229"/>
      <c r="L228" s="234"/>
      <c r="M228" s="235"/>
      <c r="N228" s="236"/>
      <c r="O228" s="236"/>
      <c r="P228" s="237">
        <f>SUM(P229:P238)</f>
        <v>0</v>
      </c>
      <c r="Q228" s="236"/>
      <c r="R228" s="237">
        <f>SUM(R229:R238)</f>
        <v>0.34376800000000002</v>
      </c>
      <c r="S228" s="236"/>
      <c r="T228" s="238">
        <f>SUM(T229:T238)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39" t="s">
        <v>88</v>
      </c>
      <c r="AT228" s="240" t="s">
        <v>77</v>
      </c>
      <c r="AU228" s="240" t="s">
        <v>86</v>
      </c>
      <c r="AY228" s="239" t="s">
        <v>155</v>
      </c>
      <c r="BK228" s="241">
        <f>SUM(BK229:BK238)</f>
        <v>0</v>
      </c>
    </row>
    <row r="229" s="2" customFormat="1" ht="24.15" customHeight="1">
      <c r="A229" s="39"/>
      <c r="B229" s="40"/>
      <c r="C229" s="244" t="s">
        <v>394</v>
      </c>
      <c r="D229" s="244" t="s">
        <v>158</v>
      </c>
      <c r="E229" s="245" t="s">
        <v>395</v>
      </c>
      <c r="F229" s="246" t="s">
        <v>396</v>
      </c>
      <c r="G229" s="247" t="s">
        <v>161</v>
      </c>
      <c r="H229" s="248">
        <v>17.600000000000001</v>
      </c>
      <c r="I229" s="249"/>
      <c r="J229" s="250">
        <f>ROUND(I229*H229,2)</f>
        <v>0</v>
      </c>
      <c r="K229" s="251"/>
      <c r="L229" s="42"/>
      <c r="M229" s="252" t="s">
        <v>1</v>
      </c>
      <c r="N229" s="253" t="s">
        <v>43</v>
      </c>
      <c r="O229" s="92"/>
      <c r="P229" s="254">
        <f>O229*H229</f>
        <v>0</v>
      </c>
      <c r="Q229" s="254">
        <v>0.0060499999999999998</v>
      </c>
      <c r="R229" s="254">
        <f>Q229*H229</f>
        <v>0.10648000000000001</v>
      </c>
      <c r="S229" s="254">
        <v>0</v>
      </c>
      <c r="T229" s="255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56" t="s">
        <v>237</v>
      </c>
      <c r="AT229" s="256" t="s">
        <v>158</v>
      </c>
      <c r="AU229" s="256" t="s">
        <v>88</v>
      </c>
      <c r="AY229" s="16" t="s">
        <v>155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6" t="s">
        <v>86</v>
      </c>
      <c r="BK229" s="144">
        <f>ROUND(I229*H229,2)</f>
        <v>0</v>
      </c>
      <c r="BL229" s="16" t="s">
        <v>237</v>
      </c>
      <c r="BM229" s="256" t="s">
        <v>397</v>
      </c>
    </row>
    <row r="230" s="2" customFormat="1" ht="16.5" customHeight="1">
      <c r="A230" s="39"/>
      <c r="B230" s="40"/>
      <c r="C230" s="280" t="s">
        <v>398</v>
      </c>
      <c r="D230" s="280" t="s">
        <v>195</v>
      </c>
      <c r="E230" s="281" t="s">
        <v>399</v>
      </c>
      <c r="F230" s="282" t="s">
        <v>400</v>
      </c>
      <c r="G230" s="283" t="s">
        <v>161</v>
      </c>
      <c r="H230" s="284">
        <v>19.359999999999999</v>
      </c>
      <c r="I230" s="285"/>
      <c r="J230" s="286">
        <f>ROUND(I230*H230,2)</f>
        <v>0</v>
      </c>
      <c r="K230" s="287"/>
      <c r="L230" s="288"/>
      <c r="M230" s="289" t="s">
        <v>1</v>
      </c>
      <c r="N230" s="290" t="s">
        <v>43</v>
      </c>
      <c r="O230" s="92"/>
      <c r="P230" s="254">
        <f>O230*H230</f>
        <v>0</v>
      </c>
      <c r="Q230" s="254">
        <v>0.0118</v>
      </c>
      <c r="R230" s="254">
        <f>Q230*H230</f>
        <v>0.22844799999999998</v>
      </c>
      <c r="S230" s="254">
        <v>0</v>
      </c>
      <c r="T230" s="255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56" t="s">
        <v>313</v>
      </c>
      <c r="AT230" s="256" t="s">
        <v>195</v>
      </c>
      <c r="AU230" s="256" t="s">
        <v>88</v>
      </c>
      <c r="AY230" s="16" t="s">
        <v>155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6" t="s">
        <v>86</v>
      </c>
      <c r="BK230" s="144">
        <f>ROUND(I230*H230,2)</f>
        <v>0</v>
      </c>
      <c r="BL230" s="16" t="s">
        <v>237</v>
      </c>
      <c r="BM230" s="256" t="s">
        <v>401</v>
      </c>
    </row>
    <row r="231" s="13" customFormat="1">
      <c r="A231" s="13"/>
      <c r="B231" s="257"/>
      <c r="C231" s="258"/>
      <c r="D231" s="259" t="s">
        <v>164</v>
      </c>
      <c r="E231" s="258"/>
      <c r="F231" s="261" t="s">
        <v>402</v>
      </c>
      <c r="G231" s="258"/>
      <c r="H231" s="262">
        <v>19.359999999999999</v>
      </c>
      <c r="I231" s="263"/>
      <c r="J231" s="258"/>
      <c r="K231" s="258"/>
      <c r="L231" s="264"/>
      <c r="M231" s="265"/>
      <c r="N231" s="266"/>
      <c r="O231" s="266"/>
      <c r="P231" s="266"/>
      <c r="Q231" s="266"/>
      <c r="R231" s="266"/>
      <c r="S231" s="266"/>
      <c r="T231" s="26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8" t="s">
        <v>164</v>
      </c>
      <c r="AU231" s="268" t="s">
        <v>88</v>
      </c>
      <c r="AV231" s="13" t="s">
        <v>88</v>
      </c>
      <c r="AW231" s="13" t="s">
        <v>4</v>
      </c>
      <c r="AX231" s="13" t="s">
        <v>86</v>
      </c>
      <c r="AY231" s="268" t="s">
        <v>155</v>
      </c>
    </row>
    <row r="232" s="2" customFormat="1" ht="24.15" customHeight="1">
      <c r="A232" s="39"/>
      <c r="B232" s="40"/>
      <c r="C232" s="244" t="s">
        <v>403</v>
      </c>
      <c r="D232" s="244" t="s">
        <v>158</v>
      </c>
      <c r="E232" s="245" t="s">
        <v>404</v>
      </c>
      <c r="F232" s="246" t="s">
        <v>405</v>
      </c>
      <c r="G232" s="247" t="s">
        <v>406</v>
      </c>
      <c r="H232" s="248">
        <v>8.8000000000000007</v>
      </c>
      <c r="I232" s="249"/>
      <c r="J232" s="250">
        <f>ROUND(I232*H232,2)</f>
        <v>0</v>
      </c>
      <c r="K232" s="251"/>
      <c r="L232" s="42"/>
      <c r="M232" s="252" t="s">
        <v>1</v>
      </c>
      <c r="N232" s="253" t="s">
        <v>43</v>
      </c>
      <c r="O232" s="92"/>
      <c r="P232" s="254">
        <f>O232*H232</f>
        <v>0</v>
      </c>
      <c r="Q232" s="254">
        <v>0.00055000000000000003</v>
      </c>
      <c r="R232" s="254">
        <f>Q232*H232</f>
        <v>0.0048400000000000006</v>
      </c>
      <c r="S232" s="254">
        <v>0</v>
      </c>
      <c r="T232" s="25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56" t="s">
        <v>237</v>
      </c>
      <c r="AT232" s="256" t="s">
        <v>158</v>
      </c>
      <c r="AU232" s="256" t="s">
        <v>88</v>
      </c>
      <c r="AY232" s="16" t="s">
        <v>155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6" t="s">
        <v>86</v>
      </c>
      <c r="BK232" s="144">
        <f>ROUND(I232*H232,2)</f>
        <v>0</v>
      </c>
      <c r="BL232" s="16" t="s">
        <v>237</v>
      </c>
      <c r="BM232" s="256" t="s">
        <v>407</v>
      </c>
    </row>
    <row r="233" s="13" customFormat="1">
      <c r="A233" s="13"/>
      <c r="B233" s="257"/>
      <c r="C233" s="258"/>
      <c r="D233" s="259" t="s">
        <v>164</v>
      </c>
      <c r="E233" s="260" t="s">
        <v>1</v>
      </c>
      <c r="F233" s="261" t="s">
        <v>408</v>
      </c>
      <c r="G233" s="258"/>
      <c r="H233" s="262">
        <v>8.8000000000000007</v>
      </c>
      <c r="I233" s="263"/>
      <c r="J233" s="258"/>
      <c r="K233" s="258"/>
      <c r="L233" s="264"/>
      <c r="M233" s="265"/>
      <c r="N233" s="266"/>
      <c r="O233" s="266"/>
      <c r="P233" s="266"/>
      <c r="Q233" s="266"/>
      <c r="R233" s="266"/>
      <c r="S233" s="266"/>
      <c r="T233" s="26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68" t="s">
        <v>164</v>
      </c>
      <c r="AU233" s="268" t="s">
        <v>88</v>
      </c>
      <c r="AV233" s="13" t="s">
        <v>88</v>
      </c>
      <c r="AW233" s="13" t="s">
        <v>32</v>
      </c>
      <c r="AX233" s="13" t="s">
        <v>78</v>
      </c>
      <c r="AY233" s="268" t="s">
        <v>155</v>
      </c>
    </row>
    <row r="234" s="14" customFormat="1">
      <c r="A234" s="14"/>
      <c r="B234" s="269"/>
      <c r="C234" s="270"/>
      <c r="D234" s="259" t="s">
        <v>164</v>
      </c>
      <c r="E234" s="271" t="s">
        <v>1</v>
      </c>
      <c r="F234" s="272" t="s">
        <v>166</v>
      </c>
      <c r="G234" s="270"/>
      <c r="H234" s="273">
        <v>8.8000000000000007</v>
      </c>
      <c r="I234" s="274"/>
      <c r="J234" s="270"/>
      <c r="K234" s="270"/>
      <c r="L234" s="275"/>
      <c r="M234" s="276"/>
      <c r="N234" s="277"/>
      <c r="O234" s="277"/>
      <c r="P234" s="277"/>
      <c r="Q234" s="277"/>
      <c r="R234" s="277"/>
      <c r="S234" s="277"/>
      <c r="T234" s="278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79" t="s">
        <v>164</v>
      </c>
      <c r="AU234" s="279" t="s">
        <v>88</v>
      </c>
      <c r="AV234" s="14" t="s">
        <v>162</v>
      </c>
      <c r="AW234" s="14" t="s">
        <v>32</v>
      </c>
      <c r="AX234" s="14" t="s">
        <v>86</v>
      </c>
      <c r="AY234" s="279" t="s">
        <v>155</v>
      </c>
    </row>
    <row r="235" s="2" customFormat="1" ht="21.75" customHeight="1">
      <c r="A235" s="39"/>
      <c r="B235" s="40"/>
      <c r="C235" s="244" t="s">
        <v>409</v>
      </c>
      <c r="D235" s="244" t="s">
        <v>158</v>
      </c>
      <c r="E235" s="245" t="s">
        <v>410</v>
      </c>
      <c r="F235" s="246" t="s">
        <v>411</v>
      </c>
      <c r="G235" s="247" t="s">
        <v>406</v>
      </c>
      <c r="H235" s="248">
        <v>8</v>
      </c>
      <c r="I235" s="249"/>
      <c r="J235" s="250">
        <f>ROUND(I235*H235,2)</f>
        <v>0</v>
      </c>
      <c r="K235" s="251"/>
      <c r="L235" s="42"/>
      <c r="M235" s="252" t="s">
        <v>1</v>
      </c>
      <c r="N235" s="253" t="s">
        <v>43</v>
      </c>
      <c r="O235" s="92"/>
      <c r="P235" s="254">
        <f>O235*H235</f>
        <v>0</v>
      </c>
      <c r="Q235" s="254">
        <v>0.00050000000000000001</v>
      </c>
      <c r="R235" s="254">
        <f>Q235*H235</f>
        <v>0.0040000000000000001</v>
      </c>
      <c r="S235" s="254">
        <v>0</v>
      </c>
      <c r="T235" s="255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56" t="s">
        <v>237</v>
      </c>
      <c r="AT235" s="256" t="s">
        <v>158</v>
      </c>
      <c r="AU235" s="256" t="s">
        <v>88</v>
      </c>
      <c r="AY235" s="16" t="s">
        <v>155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6" t="s">
        <v>86</v>
      </c>
      <c r="BK235" s="144">
        <f>ROUND(I235*H235,2)</f>
        <v>0</v>
      </c>
      <c r="BL235" s="16" t="s">
        <v>237</v>
      </c>
      <c r="BM235" s="256" t="s">
        <v>412</v>
      </c>
    </row>
    <row r="236" s="13" customFormat="1">
      <c r="A236" s="13"/>
      <c r="B236" s="257"/>
      <c r="C236" s="258"/>
      <c r="D236" s="259" t="s">
        <v>164</v>
      </c>
      <c r="E236" s="260" t="s">
        <v>1</v>
      </c>
      <c r="F236" s="261" t="s">
        <v>413</v>
      </c>
      <c r="G236" s="258"/>
      <c r="H236" s="262">
        <v>8</v>
      </c>
      <c r="I236" s="263"/>
      <c r="J236" s="258"/>
      <c r="K236" s="258"/>
      <c r="L236" s="264"/>
      <c r="M236" s="265"/>
      <c r="N236" s="266"/>
      <c r="O236" s="266"/>
      <c r="P236" s="266"/>
      <c r="Q236" s="266"/>
      <c r="R236" s="266"/>
      <c r="S236" s="266"/>
      <c r="T236" s="26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8" t="s">
        <v>164</v>
      </c>
      <c r="AU236" s="268" t="s">
        <v>88</v>
      </c>
      <c r="AV236" s="13" t="s">
        <v>88</v>
      </c>
      <c r="AW236" s="13" t="s">
        <v>32</v>
      </c>
      <c r="AX236" s="13" t="s">
        <v>78</v>
      </c>
      <c r="AY236" s="268" t="s">
        <v>155</v>
      </c>
    </row>
    <row r="237" s="14" customFormat="1">
      <c r="A237" s="14"/>
      <c r="B237" s="269"/>
      <c r="C237" s="270"/>
      <c r="D237" s="259" t="s">
        <v>164</v>
      </c>
      <c r="E237" s="271" t="s">
        <v>1</v>
      </c>
      <c r="F237" s="272" t="s">
        <v>166</v>
      </c>
      <c r="G237" s="270"/>
      <c r="H237" s="273">
        <v>8</v>
      </c>
      <c r="I237" s="274"/>
      <c r="J237" s="270"/>
      <c r="K237" s="270"/>
      <c r="L237" s="275"/>
      <c r="M237" s="276"/>
      <c r="N237" s="277"/>
      <c r="O237" s="277"/>
      <c r="P237" s="277"/>
      <c r="Q237" s="277"/>
      <c r="R237" s="277"/>
      <c r="S237" s="277"/>
      <c r="T237" s="278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79" t="s">
        <v>164</v>
      </c>
      <c r="AU237" s="279" t="s">
        <v>88</v>
      </c>
      <c r="AV237" s="14" t="s">
        <v>162</v>
      </c>
      <c r="AW237" s="14" t="s">
        <v>32</v>
      </c>
      <c r="AX237" s="14" t="s">
        <v>86</v>
      </c>
      <c r="AY237" s="279" t="s">
        <v>155</v>
      </c>
    </row>
    <row r="238" s="2" customFormat="1" ht="24.15" customHeight="1">
      <c r="A238" s="39"/>
      <c r="B238" s="40"/>
      <c r="C238" s="244" t="s">
        <v>414</v>
      </c>
      <c r="D238" s="244" t="s">
        <v>158</v>
      </c>
      <c r="E238" s="245" t="s">
        <v>415</v>
      </c>
      <c r="F238" s="246" t="s">
        <v>416</v>
      </c>
      <c r="G238" s="247" t="s">
        <v>235</v>
      </c>
      <c r="H238" s="248">
        <v>0.34399999999999997</v>
      </c>
      <c r="I238" s="249"/>
      <c r="J238" s="250">
        <f>ROUND(I238*H238,2)</f>
        <v>0</v>
      </c>
      <c r="K238" s="251"/>
      <c r="L238" s="42"/>
      <c r="M238" s="252" t="s">
        <v>1</v>
      </c>
      <c r="N238" s="253" t="s">
        <v>43</v>
      </c>
      <c r="O238" s="92"/>
      <c r="P238" s="254">
        <f>O238*H238</f>
        <v>0</v>
      </c>
      <c r="Q238" s="254">
        <v>0</v>
      </c>
      <c r="R238" s="254">
        <f>Q238*H238</f>
        <v>0</v>
      </c>
      <c r="S238" s="254">
        <v>0</v>
      </c>
      <c r="T238" s="255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56" t="s">
        <v>237</v>
      </c>
      <c r="AT238" s="256" t="s">
        <v>158</v>
      </c>
      <c r="AU238" s="256" t="s">
        <v>88</v>
      </c>
      <c r="AY238" s="16" t="s">
        <v>155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6" t="s">
        <v>86</v>
      </c>
      <c r="BK238" s="144">
        <f>ROUND(I238*H238,2)</f>
        <v>0</v>
      </c>
      <c r="BL238" s="16" t="s">
        <v>237</v>
      </c>
      <c r="BM238" s="256" t="s">
        <v>417</v>
      </c>
    </row>
    <row r="239" s="12" customFormat="1" ht="22.8" customHeight="1">
      <c r="A239" s="12"/>
      <c r="B239" s="228"/>
      <c r="C239" s="229"/>
      <c r="D239" s="230" t="s">
        <v>77</v>
      </c>
      <c r="E239" s="242" t="s">
        <v>418</v>
      </c>
      <c r="F239" s="242" t="s">
        <v>419</v>
      </c>
      <c r="G239" s="229"/>
      <c r="H239" s="229"/>
      <c r="I239" s="232"/>
      <c r="J239" s="243">
        <f>BK239</f>
        <v>0</v>
      </c>
      <c r="K239" s="229"/>
      <c r="L239" s="234"/>
      <c r="M239" s="235"/>
      <c r="N239" s="236"/>
      <c r="O239" s="236"/>
      <c r="P239" s="237">
        <f>SUM(P240:P243)</f>
        <v>0</v>
      </c>
      <c r="Q239" s="236"/>
      <c r="R239" s="237">
        <f>SUM(R240:R243)</f>
        <v>0.00036000000000000002</v>
      </c>
      <c r="S239" s="236"/>
      <c r="T239" s="238">
        <f>SUM(T240:T243)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39" t="s">
        <v>88</v>
      </c>
      <c r="AT239" s="240" t="s">
        <v>77</v>
      </c>
      <c r="AU239" s="240" t="s">
        <v>86</v>
      </c>
      <c r="AY239" s="239" t="s">
        <v>155</v>
      </c>
      <c r="BK239" s="241">
        <f>SUM(BK240:BK243)</f>
        <v>0</v>
      </c>
    </row>
    <row r="240" s="2" customFormat="1" ht="24.15" customHeight="1">
      <c r="A240" s="39"/>
      <c r="B240" s="40"/>
      <c r="C240" s="244" t="s">
        <v>420</v>
      </c>
      <c r="D240" s="244" t="s">
        <v>158</v>
      </c>
      <c r="E240" s="245" t="s">
        <v>421</v>
      </c>
      <c r="F240" s="246" t="s">
        <v>422</v>
      </c>
      <c r="G240" s="247" t="s">
        <v>161</v>
      </c>
      <c r="H240" s="248">
        <v>1.5</v>
      </c>
      <c r="I240" s="249"/>
      <c r="J240" s="250">
        <f>ROUND(I240*H240,2)</f>
        <v>0</v>
      </c>
      <c r="K240" s="251"/>
      <c r="L240" s="42"/>
      <c r="M240" s="252" t="s">
        <v>1</v>
      </c>
      <c r="N240" s="253" t="s">
        <v>43</v>
      </c>
      <c r="O240" s="92"/>
      <c r="P240" s="254">
        <f>O240*H240</f>
        <v>0</v>
      </c>
      <c r="Q240" s="254">
        <v>0.00012</v>
      </c>
      <c r="R240" s="254">
        <f>Q240*H240</f>
        <v>0.00018000000000000001</v>
      </c>
      <c r="S240" s="254">
        <v>0</v>
      </c>
      <c r="T240" s="255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56" t="s">
        <v>237</v>
      </c>
      <c r="AT240" s="256" t="s">
        <v>158</v>
      </c>
      <c r="AU240" s="256" t="s">
        <v>88</v>
      </c>
      <c r="AY240" s="16" t="s">
        <v>155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6" t="s">
        <v>86</v>
      </c>
      <c r="BK240" s="144">
        <f>ROUND(I240*H240,2)</f>
        <v>0</v>
      </c>
      <c r="BL240" s="16" t="s">
        <v>237</v>
      </c>
      <c r="BM240" s="256" t="s">
        <v>423</v>
      </c>
    </row>
    <row r="241" s="13" customFormat="1">
      <c r="A241" s="13"/>
      <c r="B241" s="257"/>
      <c r="C241" s="258"/>
      <c r="D241" s="259" t="s">
        <v>164</v>
      </c>
      <c r="E241" s="260" t="s">
        <v>1</v>
      </c>
      <c r="F241" s="261" t="s">
        <v>424</v>
      </c>
      <c r="G241" s="258"/>
      <c r="H241" s="262">
        <v>1.5</v>
      </c>
      <c r="I241" s="263"/>
      <c r="J241" s="258"/>
      <c r="K241" s="258"/>
      <c r="L241" s="264"/>
      <c r="M241" s="265"/>
      <c r="N241" s="266"/>
      <c r="O241" s="266"/>
      <c r="P241" s="266"/>
      <c r="Q241" s="266"/>
      <c r="R241" s="266"/>
      <c r="S241" s="266"/>
      <c r="T241" s="26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68" t="s">
        <v>164</v>
      </c>
      <c r="AU241" s="268" t="s">
        <v>88</v>
      </c>
      <c r="AV241" s="13" t="s">
        <v>88</v>
      </c>
      <c r="AW241" s="13" t="s">
        <v>32</v>
      </c>
      <c r="AX241" s="13" t="s">
        <v>78</v>
      </c>
      <c r="AY241" s="268" t="s">
        <v>155</v>
      </c>
    </row>
    <row r="242" s="14" customFormat="1">
      <c r="A242" s="14"/>
      <c r="B242" s="269"/>
      <c r="C242" s="270"/>
      <c r="D242" s="259" t="s">
        <v>164</v>
      </c>
      <c r="E242" s="271" t="s">
        <v>1</v>
      </c>
      <c r="F242" s="272" t="s">
        <v>166</v>
      </c>
      <c r="G242" s="270"/>
      <c r="H242" s="273">
        <v>1.5</v>
      </c>
      <c r="I242" s="274"/>
      <c r="J242" s="270"/>
      <c r="K242" s="270"/>
      <c r="L242" s="275"/>
      <c r="M242" s="276"/>
      <c r="N242" s="277"/>
      <c r="O242" s="277"/>
      <c r="P242" s="277"/>
      <c r="Q242" s="277"/>
      <c r="R242" s="277"/>
      <c r="S242" s="277"/>
      <c r="T242" s="278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79" t="s">
        <v>164</v>
      </c>
      <c r="AU242" s="279" t="s">
        <v>88</v>
      </c>
      <c r="AV242" s="14" t="s">
        <v>162</v>
      </c>
      <c r="AW242" s="14" t="s">
        <v>32</v>
      </c>
      <c r="AX242" s="14" t="s">
        <v>86</v>
      </c>
      <c r="AY242" s="279" t="s">
        <v>155</v>
      </c>
    </row>
    <row r="243" s="2" customFormat="1" ht="24.15" customHeight="1">
      <c r="A243" s="39"/>
      <c r="B243" s="40"/>
      <c r="C243" s="244" t="s">
        <v>425</v>
      </c>
      <c r="D243" s="244" t="s">
        <v>158</v>
      </c>
      <c r="E243" s="245" t="s">
        <v>426</v>
      </c>
      <c r="F243" s="246" t="s">
        <v>427</v>
      </c>
      <c r="G243" s="247" t="s">
        <v>161</v>
      </c>
      <c r="H243" s="248">
        <v>1.5</v>
      </c>
      <c r="I243" s="249"/>
      <c r="J243" s="250">
        <f>ROUND(I243*H243,2)</f>
        <v>0</v>
      </c>
      <c r="K243" s="251"/>
      <c r="L243" s="42"/>
      <c r="M243" s="252" t="s">
        <v>1</v>
      </c>
      <c r="N243" s="253" t="s">
        <v>43</v>
      </c>
      <c r="O243" s="92"/>
      <c r="P243" s="254">
        <f>O243*H243</f>
        <v>0</v>
      </c>
      <c r="Q243" s="254">
        <v>0.00012</v>
      </c>
      <c r="R243" s="254">
        <f>Q243*H243</f>
        <v>0.00018000000000000001</v>
      </c>
      <c r="S243" s="254">
        <v>0</v>
      </c>
      <c r="T243" s="255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56" t="s">
        <v>237</v>
      </c>
      <c r="AT243" s="256" t="s">
        <v>158</v>
      </c>
      <c r="AU243" s="256" t="s">
        <v>88</v>
      </c>
      <c r="AY243" s="16" t="s">
        <v>155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6" t="s">
        <v>86</v>
      </c>
      <c r="BK243" s="144">
        <f>ROUND(I243*H243,2)</f>
        <v>0</v>
      </c>
      <c r="BL243" s="16" t="s">
        <v>237</v>
      </c>
      <c r="BM243" s="256" t="s">
        <v>428</v>
      </c>
    </row>
    <row r="244" s="12" customFormat="1" ht="22.8" customHeight="1">
      <c r="A244" s="12"/>
      <c r="B244" s="228"/>
      <c r="C244" s="229"/>
      <c r="D244" s="230" t="s">
        <v>77</v>
      </c>
      <c r="E244" s="242" t="s">
        <v>429</v>
      </c>
      <c r="F244" s="242" t="s">
        <v>430</v>
      </c>
      <c r="G244" s="229"/>
      <c r="H244" s="229"/>
      <c r="I244" s="232"/>
      <c r="J244" s="243">
        <f>BK244</f>
        <v>0</v>
      </c>
      <c r="K244" s="229"/>
      <c r="L244" s="234"/>
      <c r="M244" s="235"/>
      <c r="N244" s="236"/>
      <c r="O244" s="236"/>
      <c r="P244" s="237">
        <f>SUM(P245:P248)</f>
        <v>0</v>
      </c>
      <c r="Q244" s="236"/>
      <c r="R244" s="237">
        <f>SUM(R245:R248)</f>
        <v>0.0054003999999999996</v>
      </c>
      <c r="S244" s="236"/>
      <c r="T244" s="238">
        <f>SUM(T245:T248)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39" t="s">
        <v>88</v>
      </c>
      <c r="AT244" s="240" t="s">
        <v>77</v>
      </c>
      <c r="AU244" s="240" t="s">
        <v>86</v>
      </c>
      <c r="AY244" s="239" t="s">
        <v>155</v>
      </c>
      <c r="BK244" s="241">
        <f>SUM(BK245:BK248)</f>
        <v>0</v>
      </c>
    </row>
    <row r="245" s="2" customFormat="1" ht="24.15" customHeight="1">
      <c r="A245" s="39"/>
      <c r="B245" s="40"/>
      <c r="C245" s="244" t="s">
        <v>431</v>
      </c>
      <c r="D245" s="244" t="s">
        <v>158</v>
      </c>
      <c r="E245" s="245" t="s">
        <v>432</v>
      </c>
      <c r="F245" s="246" t="s">
        <v>433</v>
      </c>
      <c r="G245" s="247" t="s">
        <v>161</v>
      </c>
      <c r="H245" s="248">
        <v>11.74</v>
      </c>
      <c r="I245" s="249"/>
      <c r="J245" s="250">
        <f>ROUND(I245*H245,2)</f>
        <v>0</v>
      </c>
      <c r="K245" s="251"/>
      <c r="L245" s="42"/>
      <c r="M245" s="252" t="s">
        <v>1</v>
      </c>
      <c r="N245" s="253" t="s">
        <v>43</v>
      </c>
      <c r="O245" s="92"/>
      <c r="P245" s="254">
        <f>O245*H245</f>
        <v>0</v>
      </c>
      <c r="Q245" s="254">
        <v>0.00020000000000000001</v>
      </c>
      <c r="R245" s="254">
        <f>Q245*H245</f>
        <v>0.0023480000000000003</v>
      </c>
      <c r="S245" s="254">
        <v>0</v>
      </c>
      <c r="T245" s="255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56" t="s">
        <v>237</v>
      </c>
      <c r="AT245" s="256" t="s">
        <v>158</v>
      </c>
      <c r="AU245" s="256" t="s">
        <v>88</v>
      </c>
      <c r="AY245" s="16" t="s">
        <v>155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6" t="s">
        <v>86</v>
      </c>
      <c r="BK245" s="144">
        <f>ROUND(I245*H245,2)</f>
        <v>0</v>
      </c>
      <c r="BL245" s="16" t="s">
        <v>237</v>
      </c>
      <c r="BM245" s="256" t="s">
        <v>434</v>
      </c>
    </row>
    <row r="246" s="13" customFormat="1">
      <c r="A246" s="13"/>
      <c r="B246" s="257"/>
      <c r="C246" s="258"/>
      <c r="D246" s="259" t="s">
        <v>164</v>
      </c>
      <c r="E246" s="260" t="s">
        <v>1</v>
      </c>
      <c r="F246" s="261" t="s">
        <v>435</v>
      </c>
      <c r="G246" s="258"/>
      <c r="H246" s="262">
        <v>11.74</v>
      </c>
      <c r="I246" s="263"/>
      <c r="J246" s="258"/>
      <c r="K246" s="258"/>
      <c r="L246" s="264"/>
      <c r="M246" s="265"/>
      <c r="N246" s="266"/>
      <c r="O246" s="266"/>
      <c r="P246" s="266"/>
      <c r="Q246" s="266"/>
      <c r="R246" s="266"/>
      <c r="S246" s="266"/>
      <c r="T246" s="26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68" t="s">
        <v>164</v>
      </c>
      <c r="AU246" s="268" t="s">
        <v>88</v>
      </c>
      <c r="AV246" s="13" t="s">
        <v>88</v>
      </c>
      <c r="AW246" s="13" t="s">
        <v>32</v>
      </c>
      <c r="AX246" s="13" t="s">
        <v>78</v>
      </c>
      <c r="AY246" s="268" t="s">
        <v>155</v>
      </c>
    </row>
    <row r="247" s="14" customFormat="1">
      <c r="A247" s="14"/>
      <c r="B247" s="269"/>
      <c r="C247" s="270"/>
      <c r="D247" s="259" t="s">
        <v>164</v>
      </c>
      <c r="E247" s="271" t="s">
        <v>1</v>
      </c>
      <c r="F247" s="272" t="s">
        <v>166</v>
      </c>
      <c r="G247" s="270"/>
      <c r="H247" s="273">
        <v>11.74</v>
      </c>
      <c r="I247" s="274"/>
      <c r="J247" s="270"/>
      <c r="K247" s="270"/>
      <c r="L247" s="275"/>
      <c r="M247" s="276"/>
      <c r="N247" s="277"/>
      <c r="O247" s="277"/>
      <c r="P247" s="277"/>
      <c r="Q247" s="277"/>
      <c r="R247" s="277"/>
      <c r="S247" s="277"/>
      <c r="T247" s="278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79" t="s">
        <v>164</v>
      </c>
      <c r="AU247" s="279" t="s">
        <v>88</v>
      </c>
      <c r="AV247" s="14" t="s">
        <v>162</v>
      </c>
      <c r="AW247" s="14" t="s">
        <v>32</v>
      </c>
      <c r="AX247" s="14" t="s">
        <v>86</v>
      </c>
      <c r="AY247" s="279" t="s">
        <v>155</v>
      </c>
    </row>
    <row r="248" s="2" customFormat="1" ht="33" customHeight="1">
      <c r="A248" s="39"/>
      <c r="B248" s="40"/>
      <c r="C248" s="244" t="s">
        <v>436</v>
      </c>
      <c r="D248" s="244" t="s">
        <v>158</v>
      </c>
      <c r="E248" s="245" t="s">
        <v>437</v>
      </c>
      <c r="F248" s="246" t="s">
        <v>438</v>
      </c>
      <c r="G248" s="247" t="s">
        <v>161</v>
      </c>
      <c r="H248" s="248">
        <v>11.74</v>
      </c>
      <c r="I248" s="249"/>
      <c r="J248" s="250">
        <f>ROUND(I248*H248,2)</f>
        <v>0</v>
      </c>
      <c r="K248" s="251"/>
      <c r="L248" s="42"/>
      <c r="M248" s="252" t="s">
        <v>1</v>
      </c>
      <c r="N248" s="253" t="s">
        <v>43</v>
      </c>
      <c r="O248" s="92"/>
      <c r="P248" s="254">
        <f>O248*H248</f>
        <v>0</v>
      </c>
      <c r="Q248" s="254">
        <v>0.00025999999999999998</v>
      </c>
      <c r="R248" s="254">
        <f>Q248*H248</f>
        <v>0.0030523999999999998</v>
      </c>
      <c r="S248" s="254">
        <v>0</v>
      </c>
      <c r="T248" s="255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56" t="s">
        <v>237</v>
      </c>
      <c r="AT248" s="256" t="s">
        <v>158</v>
      </c>
      <c r="AU248" s="256" t="s">
        <v>88</v>
      </c>
      <c r="AY248" s="16" t="s">
        <v>155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6" t="s">
        <v>86</v>
      </c>
      <c r="BK248" s="144">
        <f>ROUND(I248*H248,2)</f>
        <v>0</v>
      </c>
      <c r="BL248" s="16" t="s">
        <v>237</v>
      </c>
      <c r="BM248" s="256" t="s">
        <v>439</v>
      </c>
    </row>
    <row r="249" s="12" customFormat="1" ht="25.92" customHeight="1">
      <c r="A249" s="12"/>
      <c r="B249" s="228"/>
      <c r="C249" s="229"/>
      <c r="D249" s="230" t="s">
        <v>77</v>
      </c>
      <c r="E249" s="231" t="s">
        <v>133</v>
      </c>
      <c r="F249" s="231" t="s">
        <v>440</v>
      </c>
      <c r="G249" s="229"/>
      <c r="H249" s="229"/>
      <c r="I249" s="232"/>
      <c r="J249" s="233">
        <f>BK249</f>
        <v>0</v>
      </c>
      <c r="K249" s="229"/>
      <c r="L249" s="234"/>
      <c r="M249" s="235"/>
      <c r="N249" s="236"/>
      <c r="O249" s="236"/>
      <c r="P249" s="237">
        <f>P250+P252</f>
        <v>0</v>
      </c>
      <c r="Q249" s="236"/>
      <c r="R249" s="237">
        <f>R250+R252</f>
        <v>0</v>
      </c>
      <c r="S249" s="236"/>
      <c r="T249" s="238">
        <f>T250+T252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39" t="s">
        <v>179</v>
      </c>
      <c r="AT249" s="240" t="s">
        <v>77</v>
      </c>
      <c r="AU249" s="240" t="s">
        <v>78</v>
      </c>
      <c r="AY249" s="239" t="s">
        <v>155</v>
      </c>
      <c r="BK249" s="241">
        <f>BK250+BK252</f>
        <v>0</v>
      </c>
    </row>
    <row r="250" s="12" customFormat="1" ht="22.8" customHeight="1">
      <c r="A250" s="12"/>
      <c r="B250" s="228"/>
      <c r="C250" s="229"/>
      <c r="D250" s="230" t="s">
        <v>77</v>
      </c>
      <c r="E250" s="242" t="s">
        <v>441</v>
      </c>
      <c r="F250" s="242" t="s">
        <v>132</v>
      </c>
      <c r="G250" s="229"/>
      <c r="H250" s="229"/>
      <c r="I250" s="232"/>
      <c r="J250" s="243">
        <f>BK250</f>
        <v>0</v>
      </c>
      <c r="K250" s="229"/>
      <c r="L250" s="234"/>
      <c r="M250" s="235"/>
      <c r="N250" s="236"/>
      <c r="O250" s="236"/>
      <c r="P250" s="237">
        <f>P251</f>
        <v>0</v>
      </c>
      <c r="Q250" s="236"/>
      <c r="R250" s="237">
        <f>R251</f>
        <v>0</v>
      </c>
      <c r="S250" s="236"/>
      <c r="T250" s="238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39" t="s">
        <v>179</v>
      </c>
      <c r="AT250" s="240" t="s">
        <v>77</v>
      </c>
      <c r="AU250" s="240" t="s">
        <v>86</v>
      </c>
      <c r="AY250" s="239" t="s">
        <v>155</v>
      </c>
      <c r="BK250" s="241">
        <f>BK251</f>
        <v>0</v>
      </c>
    </row>
    <row r="251" s="2" customFormat="1" ht="16.5" customHeight="1">
      <c r="A251" s="39"/>
      <c r="B251" s="40"/>
      <c r="C251" s="244" t="s">
        <v>442</v>
      </c>
      <c r="D251" s="244" t="s">
        <v>158</v>
      </c>
      <c r="E251" s="245" t="s">
        <v>443</v>
      </c>
      <c r="F251" s="246" t="s">
        <v>444</v>
      </c>
      <c r="G251" s="247" t="s">
        <v>269</v>
      </c>
      <c r="H251" s="248">
        <v>1</v>
      </c>
      <c r="I251" s="249"/>
      <c r="J251" s="250">
        <f>ROUND(I251*H251,2)</f>
        <v>0</v>
      </c>
      <c r="K251" s="251"/>
      <c r="L251" s="42"/>
      <c r="M251" s="252" t="s">
        <v>1</v>
      </c>
      <c r="N251" s="253" t="s">
        <v>43</v>
      </c>
      <c r="O251" s="92"/>
      <c r="P251" s="254">
        <f>O251*H251</f>
        <v>0</v>
      </c>
      <c r="Q251" s="254">
        <v>0</v>
      </c>
      <c r="R251" s="254">
        <f>Q251*H251</f>
        <v>0</v>
      </c>
      <c r="S251" s="254">
        <v>0</v>
      </c>
      <c r="T251" s="255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56" t="s">
        <v>445</v>
      </c>
      <c r="AT251" s="256" t="s">
        <v>158</v>
      </c>
      <c r="AU251" s="256" t="s">
        <v>88</v>
      </c>
      <c r="AY251" s="16" t="s">
        <v>155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6" t="s">
        <v>86</v>
      </c>
      <c r="BK251" s="144">
        <f>ROUND(I251*H251,2)</f>
        <v>0</v>
      </c>
      <c r="BL251" s="16" t="s">
        <v>445</v>
      </c>
      <c r="BM251" s="256" t="s">
        <v>446</v>
      </c>
    </row>
    <row r="252" s="12" customFormat="1" ht="22.8" customHeight="1">
      <c r="A252" s="12"/>
      <c r="B252" s="228"/>
      <c r="C252" s="229"/>
      <c r="D252" s="230" t="s">
        <v>77</v>
      </c>
      <c r="E252" s="242" t="s">
        <v>447</v>
      </c>
      <c r="F252" s="242" t="s">
        <v>136</v>
      </c>
      <c r="G252" s="229"/>
      <c r="H252" s="229"/>
      <c r="I252" s="232"/>
      <c r="J252" s="243">
        <f>BK252</f>
        <v>0</v>
      </c>
      <c r="K252" s="229"/>
      <c r="L252" s="234"/>
      <c r="M252" s="235"/>
      <c r="N252" s="236"/>
      <c r="O252" s="236"/>
      <c r="P252" s="237">
        <f>P253</f>
        <v>0</v>
      </c>
      <c r="Q252" s="236"/>
      <c r="R252" s="237">
        <f>R253</f>
        <v>0</v>
      </c>
      <c r="S252" s="236"/>
      <c r="T252" s="238">
        <f>T253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39" t="s">
        <v>179</v>
      </c>
      <c r="AT252" s="240" t="s">
        <v>77</v>
      </c>
      <c r="AU252" s="240" t="s">
        <v>86</v>
      </c>
      <c r="AY252" s="239" t="s">
        <v>155</v>
      </c>
      <c r="BK252" s="241">
        <f>BK253</f>
        <v>0</v>
      </c>
    </row>
    <row r="253" s="2" customFormat="1" ht="16.5" customHeight="1">
      <c r="A253" s="39"/>
      <c r="B253" s="40"/>
      <c r="C253" s="244" t="s">
        <v>448</v>
      </c>
      <c r="D253" s="244" t="s">
        <v>158</v>
      </c>
      <c r="E253" s="245" t="s">
        <v>449</v>
      </c>
      <c r="F253" s="246" t="s">
        <v>450</v>
      </c>
      <c r="G253" s="247" t="s">
        <v>269</v>
      </c>
      <c r="H253" s="248">
        <v>1</v>
      </c>
      <c r="I253" s="249"/>
      <c r="J253" s="250">
        <f>ROUND(I253*H253,2)</f>
        <v>0</v>
      </c>
      <c r="K253" s="251"/>
      <c r="L253" s="42"/>
      <c r="M253" s="291" t="s">
        <v>1</v>
      </c>
      <c r="N253" s="292" t="s">
        <v>43</v>
      </c>
      <c r="O253" s="293"/>
      <c r="P253" s="294">
        <f>O253*H253</f>
        <v>0</v>
      </c>
      <c r="Q253" s="294">
        <v>0</v>
      </c>
      <c r="R253" s="294">
        <f>Q253*H253</f>
        <v>0</v>
      </c>
      <c r="S253" s="294">
        <v>0</v>
      </c>
      <c r="T253" s="29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56" t="s">
        <v>445</v>
      </c>
      <c r="AT253" s="256" t="s">
        <v>158</v>
      </c>
      <c r="AU253" s="256" t="s">
        <v>88</v>
      </c>
      <c r="AY253" s="16" t="s">
        <v>155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6" t="s">
        <v>86</v>
      </c>
      <c r="BK253" s="144">
        <f>ROUND(I253*H253,2)</f>
        <v>0</v>
      </c>
      <c r="BL253" s="16" t="s">
        <v>445</v>
      </c>
      <c r="BM253" s="256" t="s">
        <v>451</v>
      </c>
    </row>
    <row r="254" s="2" customFormat="1" ht="6.96" customHeight="1">
      <c r="A254" s="39"/>
      <c r="B254" s="67"/>
      <c r="C254" s="68"/>
      <c r="D254" s="68"/>
      <c r="E254" s="68"/>
      <c r="F254" s="68"/>
      <c r="G254" s="68"/>
      <c r="H254" s="68"/>
      <c r="I254" s="68"/>
      <c r="J254" s="68"/>
      <c r="K254" s="68"/>
      <c r="L254" s="42"/>
      <c r="M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</row>
  </sheetData>
  <sheetProtection sheet="1" autoFilter="0" formatColumns="0" formatRows="0" objects="1" scenarios="1" spinCount="100000" saltValue="X4XEcKS25SgZjLYNQtM/qWLMLvQtPXiZ+UoQxyfXwYETuX8w+i/JNDPlgr3THcLMs0DR6lavDqppHlpv9JNSCw==" hashValue="xUAC5nSKoGvGH4Qffo3n8OO0gxDftW/r0T3APNgzHtOu5d3c2l1UPe0R40l6Lw45YFusmlumQqFo/zpn6TPyJQ==" algorithmName="SHA-512" password="CC35"/>
  <autoFilter ref="C142:K253"/>
  <mergeCells count="14">
    <mergeCell ref="E7:H7"/>
    <mergeCell ref="E9:H9"/>
    <mergeCell ref="E18:H18"/>
    <mergeCell ref="E27:H27"/>
    <mergeCell ref="E85:H85"/>
    <mergeCell ref="E87:H87"/>
    <mergeCell ref="D117:F117"/>
    <mergeCell ref="D118:F118"/>
    <mergeCell ref="D119:F119"/>
    <mergeCell ref="D120:F120"/>
    <mergeCell ref="D121:F121"/>
    <mergeCell ref="E133:H133"/>
    <mergeCell ref="E135:H13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91</v>
      </c>
    </row>
    <row r="3" s="1" customFormat="1" ht="6.96" customHeight="1">
      <c r="B3" s="152"/>
      <c r="C3" s="153"/>
      <c r="D3" s="153"/>
      <c r="E3" s="153"/>
      <c r="F3" s="153"/>
      <c r="G3" s="153"/>
      <c r="H3" s="153"/>
      <c r="I3" s="153"/>
      <c r="J3" s="153"/>
      <c r="K3" s="153"/>
      <c r="L3" s="19"/>
      <c r="AT3" s="16" t="s">
        <v>88</v>
      </c>
    </row>
    <row r="4" s="1" customFormat="1" ht="24.96" customHeight="1">
      <c r="B4" s="19"/>
      <c r="D4" s="154" t="s">
        <v>104</v>
      </c>
      <c r="L4" s="19"/>
      <c r="M4" s="155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56" t="s">
        <v>16</v>
      </c>
      <c r="L6" s="19"/>
    </row>
    <row r="7" s="1" customFormat="1" ht="16.5" customHeight="1">
      <c r="B7" s="19"/>
      <c r="E7" s="157" t="str">
        <f>'Rekapitulace stavby'!K6</f>
        <v>Město Strakonice - bezbariérové WC</v>
      </c>
      <c r="F7" s="156"/>
      <c r="G7" s="156"/>
      <c r="H7" s="156"/>
      <c r="L7" s="19"/>
    </row>
    <row r="8" s="2" customFormat="1" ht="12" customHeight="1">
      <c r="A8" s="39"/>
      <c r="B8" s="42"/>
      <c r="C8" s="39"/>
      <c r="D8" s="156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2"/>
      <c r="C9" s="39"/>
      <c r="D9" s="39"/>
      <c r="E9" s="158" t="s">
        <v>452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2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2"/>
      <c r="C11" s="39"/>
      <c r="D11" s="156" t="s">
        <v>18</v>
      </c>
      <c r="E11" s="39"/>
      <c r="F11" s="159" t="s">
        <v>1</v>
      </c>
      <c r="G11" s="39"/>
      <c r="H11" s="39"/>
      <c r="I11" s="156" t="s">
        <v>19</v>
      </c>
      <c r="J11" s="159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2"/>
      <c r="C12" s="39"/>
      <c r="D12" s="156" t="s">
        <v>20</v>
      </c>
      <c r="E12" s="39"/>
      <c r="F12" s="159" t="s">
        <v>21</v>
      </c>
      <c r="G12" s="39"/>
      <c r="H12" s="39"/>
      <c r="I12" s="156" t="s">
        <v>22</v>
      </c>
      <c r="J12" s="160" t="str">
        <f>'Rekapitulace stavby'!AN8</f>
        <v>9. 2. 2017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2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2"/>
      <c r="C14" s="39"/>
      <c r="D14" s="156" t="s">
        <v>24</v>
      </c>
      <c r="E14" s="39"/>
      <c r="F14" s="39"/>
      <c r="G14" s="39"/>
      <c r="H14" s="39"/>
      <c r="I14" s="156" t="s">
        <v>25</v>
      </c>
      <c r="J14" s="159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2"/>
      <c r="C15" s="39"/>
      <c r="D15" s="39"/>
      <c r="E15" s="159" t="s">
        <v>26</v>
      </c>
      <c r="F15" s="39"/>
      <c r="G15" s="39"/>
      <c r="H15" s="39"/>
      <c r="I15" s="156" t="s">
        <v>27</v>
      </c>
      <c r="J15" s="159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2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2"/>
      <c r="C17" s="39"/>
      <c r="D17" s="156" t="s">
        <v>28</v>
      </c>
      <c r="E17" s="39"/>
      <c r="F17" s="39"/>
      <c r="G17" s="39"/>
      <c r="H17" s="39"/>
      <c r="I17" s="156" t="s">
        <v>25</v>
      </c>
      <c r="J17" s="32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2"/>
      <c r="C18" s="39"/>
      <c r="D18" s="39"/>
      <c r="E18" s="32" t="str">
        <f>'Rekapitulace stavby'!E14</f>
        <v>Vyplň údaj</v>
      </c>
      <c r="F18" s="159"/>
      <c r="G18" s="159"/>
      <c r="H18" s="159"/>
      <c r="I18" s="156" t="s">
        <v>27</v>
      </c>
      <c r="J18" s="32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2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2"/>
      <c r="C20" s="39"/>
      <c r="D20" s="156" t="s">
        <v>30</v>
      </c>
      <c r="E20" s="39"/>
      <c r="F20" s="39"/>
      <c r="G20" s="39"/>
      <c r="H20" s="39"/>
      <c r="I20" s="156" t="s">
        <v>25</v>
      </c>
      <c r="J20" s="159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2"/>
      <c r="C21" s="39"/>
      <c r="D21" s="39"/>
      <c r="E21" s="159" t="s">
        <v>31</v>
      </c>
      <c r="F21" s="39"/>
      <c r="G21" s="39"/>
      <c r="H21" s="39"/>
      <c r="I21" s="156" t="s">
        <v>27</v>
      </c>
      <c r="J21" s="159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2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2"/>
      <c r="C23" s="39"/>
      <c r="D23" s="156" t="s">
        <v>33</v>
      </c>
      <c r="E23" s="39"/>
      <c r="F23" s="39"/>
      <c r="G23" s="39"/>
      <c r="H23" s="39"/>
      <c r="I23" s="156" t="s">
        <v>25</v>
      </c>
      <c r="J23" s="159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2"/>
      <c r="C24" s="39"/>
      <c r="D24" s="39"/>
      <c r="E24" s="159" t="s">
        <v>34</v>
      </c>
      <c r="F24" s="39"/>
      <c r="G24" s="39"/>
      <c r="H24" s="39"/>
      <c r="I24" s="156" t="s">
        <v>27</v>
      </c>
      <c r="J24" s="159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2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2"/>
      <c r="C26" s="39"/>
      <c r="D26" s="156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61"/>
      <c r="B27" s="162"/>
      <c r="C27" s="161"/>
      <c r="D27" s="161"/>
      <c r="E27" s="163" t="s">
        <v>453</v>
      </c>
      <c r="F27" s="163"/>
      <c r="G27" s="163"/>
      <c r="H27" s="163"/>
      <c r="I27" s="161"/>
      <c r="J27" s="161"/>
      <c r="K27" s="161"/>
      <c r="L27" s="164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</row>
    <row r="28" s="2" customFormat="1" ht="6.96" customHeight="1">
      <c r="A28" s="39"/>
      <c r="B28" s="42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2"/>
      <c r="C29" s="39"/>
      <c r="D29" s="165"/>
      <c r="E29" s="165"/>
      <c r="F29" s="165"/>
      <c r="G29" s="165"/>
      <c r="H29" s="165"/>
      <c r="I29" s="165"/>
      <c r="J29" s="165"/>
      <c r="K29" s="165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2"/>
      <c r="C30" s="39"/>
      <c r="D30" s="159" t="s">
        <v>108</v>
      </c>
      <c r="E30" s="39"/>
      <c r="F30" s="39"/>
      <c r="G30" s="39"/>
      <c r="H30" s="39"/>
      <c r="I30" s="39"/>
      <c r="J30" s="166">
        <f>J96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2"/>
      <c r="C31" s="39"/>
      <c r="D31" s="167" t="s">
        <v>98</v>
      </c>
      <c r="E31" s="39"/>
      <c r="F31" s="39"/>
      <c r="G31" s="39"/>
      <c r="H31" s="39"/>
      <c r="I31" s="39"/>
      <c r="J31" s="166">
        <f>J118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2"/>
      <c r="C32" s="39"/>
      <c r="D32" s="168" t="s">
        <v>38</v>
      </c>
      <c r="E32" s="39"/>
      <c r="F32" s="39"/>
      <c r="G32" s="39"/>
      <c r="H32" s="39"/>
      <c r="I32" s="39"/>
      <c r="J32" s="169">
        <f>ROUND(J30 + J31,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2"/>
      <c r="C33" s="39"/>
      <c r="D33" s="165"/>
      <c r="E33" s="165"/>
      <c r="F33" s="165"/>
      <c r="G33" s="165"/>
      <c r="H33" s="165"/>
      <c r="I33" s="165"/>
      <c r="J33" s="165"/>
      <c r="K33" s="165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2"/>
      <c r="C34" s="39"/>
      <c r="D34" s="39"/>
      <c r="E34" s="39"/>
      <c r="F34" s="170" t="s">
        <v>40</v>
      </c>
      <c r="G34" s="39"/>
      <c r="H34" s="39"/>
      <c r="I34" s="170" t="s">
        <v>39</v>
      </c>
      <c r="J34" s="170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2"/>
      <c r="C35" s="39"/>
      <c r="D35" s="171" t="s">
        <v>42</v>
      </c>
      <c r="E35" s="156" t="s">
        <v>43</v>
      </c>
      <c r="F35" s="172">
        <f>ROUND((SUM(BE118:BE125) + SUM(BE145:BE284)),  2)</f>
        <v>0</v>
      </c>
      <c r="G35" s="39"/>
      <c r="H35" s="39"/>
      <c r="I35" s="173">
        <v>0.20999999999999999</v>
      </c>
      <c r="J35" s="172">
        <f>ROUND(((SUM(BE118:BE125) + SUM(BE145:BE284))*I35),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2"/>
      <c r="C36" s="39"/>
      <c r="D36" s="39"/>
      <c r="E36" s="156" t="s">
        <v>44</v>
      </c>
      <c r="F36" s="172">
        <f>ROUND((SUM(BF118:BF125) + SUM(BF145:BF284)),  2)</f>
        <v>0</v>
      </c>
      <c r="G36" s="39"/>
      <c r="H36" s="39"/>
      <c r="I36" s="173">
        <v>0.14999999999999999</v>
      </c>
      <c r="J36" s="172">
        <f>ROUND(((SUM(BF118:BF125) + SUM(BF145:BF284))*I36),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2"/>
      <c r="C37" s="39"/>
      <c r="D37" s="39"/>
      <c r="E37" s="156" t="s">
        <v>45</v>
      </c>
      <c r="F37" s="172">
        <f>ROUND((SUM(BG118:BG125) + SUM(BG145:BG284)),  2)</f>
        <v>0</v>
      </c>
      <c r="G37" s="39"/>
      <c r="H37" s="39"/>
      <c r="I37" s="173">
        <v>0.20999999999999999</v>
      </c>
      <c r="J37" s="172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2"/>
      <c r="C38" s="39"/>
      <c r="D38" s="39"/>
      <c r="E38" s="156" t="s">
        <v>46</v>
      </c>
      <c r="F38" s="172">
        <f>ROUND((SUM(BH118:BH125) + SUM(BH145:BH284)),  2)</f>
        <v>0</v>
      </c>
      <c r="G38" s="39"/>
      <c r="H38" s="39"/>
      <c r="I38" s="173">
        <v>0.14999999999999999</v>
      </c>
      <c r="J38" s="172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2"/>
      <c r="C39" s="39"/>
      <c r="D39" s="39"/>
      <c r="E39" s="156" t="s">
        <v>47</v>
      </c>
      <c r="F39" s="172">
        <f>ROUND((SUM(BI118:BI125) + SUM(BI145:BI284)),  2)</f>
        <v>0</v>
      </c>
      <c r="G39" s="39"/>
      <c r="H39" s="39"/>
      <c r="I39" s="173">
        <v>0</v>
      </c>
      <c r="J39" s="172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2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2"/>
      <c r="C41" s="174"/>
      <c r="D41" s="175" t="s">
        <v>48</v>
      </c>
      <c r="E41" s="176"/>
      <c r="F41" s="176"/>
      <c r="G41" s="177" t="s">
        <v>49</v>
      </c>
      <c r="H41" s="178" t="s">
        <v>50</v>
      </c>
      <c r="I41" s="176"/>
      <c r="J41" s="179">
        <f>SUM(J32:J39)</f>
        <v>0</v>
      </c>
      <c r="K41" s="180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2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4"/>
      <c r="D50" s="181" t="s">
        <v>51</v>
      </c>
      <c r="E50" s="182"/>
      <c r="F50" s="182"/>
      <c r="G50" s="181" t="s">
        <v>52</v>
      </c>
      <c r="H50" s="182"/>
      <c r="I50" s="182"/>
      <c r="J50" s="182"/>
      <c r="K50" s="182"/>
      <c r="L50" s="64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9"/>
      <c r="B61" s="42"/>
      <c r="C61" s="39"/>
      <c r="D61" s="183" t="s">
        <v>53</v>
      </c>
      <c r="E61" s="184"/>
      <c r="F61" s="185" t="s">
        <v>54</v>
      </c>
      <c r="G61" s="183" t="s">
        <v>53</v>
      </c>
      <c r="H61" s="184"/>
      <c r="I61" s="184"/>
      <c r="J61" s="186" t="s">
        <v>54</v>
      </c>
      <c r="K61" s="184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9"/>
      <c r="B65" s="42"/>
      <c r="C65" s="39"/>
      <c r="D65" s="181" t="s">
        <v>55</v>
      </c>
      <c r="E65" s="187"/>
      <c r="F65" s="187"/>
      <c r="G65" s="181" t="s">
        <v>56</v>
      </c>
      <c r="H65" s="187"/>
      <c r="I65" s="187"/>
      <c r="J65" s="187"/>
      <c r="K65" s="187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9"/>
      <c r="B76" s="42"/>
      <c r="C76" s="39"/>
      <c r="D76" s="183" t="s">
        <v>53</v>
      </c>
      <c r="E76" s="184"/>
      <c r="F76" s="185" t="s">
        <v>54</v>
      </c>
      <c r="G76" s="183" t="s">
        <v>53</v>
      </c>
      <c r="H76" s="184"/>
      <c r="I76" s="184"/>
      <c r="J76" s="186" t="s">
        <v>54</v>
      </c>
      <c r="K76" s="184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8"/>
      <c r="C77" s="189"/>
      <c r="D77" s="189"/>
      <c r="E77" s="189"/>
      <c r="F77" s="189"/>
      <c r="G77" s="189"/>
      <c r="H77" s="189"/>
      <c r="I77" s="189"/>
      <c r="J77" s="189"/>
      <c r="K77" s="189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0"/>
      <c r="C81" s="191"/>
      <c r="D81" s="191"/>
      <c r="E81" s="191"/>
      <c r="F81" s="191"/>
      <c r="G81" s="191"/>
      <c r="H81" s="191"/>
      <c r="I81" s="191"/>
      <c r="J81" s="191"/>
      <c r="K81" s="191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2" t="s">
        <v>109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1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2" t="str">
        <f>E7</f>
        <v>Město Strakonice - bezbariérové WC</v>
      </c>
      <c r="F85" s="31"/>
      <c r="G85" s="31"/>
      <c r="H85" s="31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1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 xml:space="preserve">02 - ZŠ Čelakovského - budova Chelčického 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1" t="s">
        <v>20</v>
      </c>
      <c r="D89" s="41"/>
      <c r="E89" s="41"/>
      <c r="F89" s="26" t="str">
        <f>F12</f>
        <v xml:space="preserve"> </v>
      </c>
      <c r="G89" s="41"/>
      <c r="H89" s="41"/>
      <c r="I89" s="31" t="s">
        <v>22</v>
      </c>
      <c r="J89" s="80" t="str">
        <f>IF(J12="","",J12)</f>
        <v>9. 2. 2017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1" t="s">
        <v>24</v>
      </c>
      <c r="D91" s="41"/>
      <c r="E91" s="41"/>
      <c r="F91" s="26" t="str">
        <f>E15</f>
        <v>Město Strakonice</v>
      </c>
      <c r="G91" s="41"/>
      <c r="H91" s="41"/>
      <c r="I91" s="31" t="s">
        <v>30</v>
      </c>
      <c r="J91" s="35" t="str">
        <f>E21</f>
        <v>Penta - ing. Nejedlý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1" t="s">
        <v>28</v>
      </c>
      <c r="D92" s="41"/>
      <c r="E92" s="41"/>
      <c r="F92" s="26" t="str">
        <f>IF(E18="","",E18)</f>
        <v>Vyplň údaj</v>
      </c>
      <c r="G92" s="41"/>
      <c r="H92" s="41"/>
      <c r="I92" s="31" t="s">
        <v>33</v>
      </c>
      <c r="J92" s="35" t="str">
        <f>E24</f>
        <v xml:space="preserve">Ing. Karel Bernas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93" t="s">
        <v>110</v>
      </c>
      <c r="D94" s="150"/>
      <c r="E94" s="150"/>
      <c r="F94" s="150"/>
      <c r="G94" s="150"/>
      <c r="H94" s="150"/>
      <c r="I94" s="150"/>
      <c r="J94" s="194" t="s">
        <v>111</v>
      </c>
      <c r="K94" s="150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5" t="s">
        <v>112</v>
      </c>
      <c r="D96" s="41"/>
      <c r="E96" s="41"/>
      <c r="F96" s="41"/>
      <c r="G96" s="41"/>
      <c r="H96" s="41"/>
      <c r="I96" s="41"/>
      <c r="J96" s="111">
        <f>J145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6" t="s">
        <v>113</v>
      </c>
    </row>
    <row r="97" s="9" customFormat="1" ht="24.96" customHeight="1">
      <c r="A97" s="9"/>
      <c r="B97" s="196"/>
      <c r="C97" s="197"/>
      <c r="D97" s="198" t="s">
        <v>114</v>
      </c>
      <c r="E97" s="199"/>
      <c r="F97" s="199"/>
      <c r="G97" s="199"/>
      <c r="H97" s="199"/>
      <c r="I97" s="199"/>
      <c r="J97" s="200">
        <f>J146</f>
        <v>0</v>
      </c>
      <c r="K97" s="197"/>
      <c r="L97" s="20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2"/>
      <c r="C98" s="203"/>
      <c r="D98" s="204" t="s">
        <v>454</v>
      </c>
      <c r="E98" s="205"/>
      <c r="F98" s="205"/>
      <c r="G98" s="205"/>
      <c r="H98" s="205"/>
      <c r="I98" s="205"/>
      <c r="J98" s="206">
        <f>J147</f>
        <v>0</v>
      </c>
      <c r="K98" s="203"/>
      <c r="L98" s="20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2"/>
      <c r="C99" s="203"/>
      <c r="D99" s="204" t="s">
        <v>115</v>
      </c>
      <c r="E99" s="205"/>
      <c r="F99" s="205"/>
      <c r="G99" s="205"/>
      <c r="H99" s="205"/>
      <c r="I99" s="205"/>
      <c r="J99" s="206">
        <f>J152</f>
        <v>0</v>
      </c>
      <c r="K99" s="203"/>
      <c r="L99" s="20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2"/>
      <c r="C100" s="203"/>
      <c r="D100" s="204" t="s">
        <v>116</v>
      </c>
      <c r="E100" s="205"/>
      <c r="F100" s="205"/>
      <c r="G100" s="205"/>
      <c r="H100" s="205"/>
      <c r="I100" s="205"/>
      <c r="J100" s="206">
        <f>J180</f>
        <v>0</v>
      </c>
      <c r="K100" s="203"/>
      <c r="L100" s="20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2"/>
      <c r="C101" s="203"/>
      <c r="D101" s="204" t="s">
        <v>117</v>
      </c>
      <c r="E101" s="205"/>
      <c r="F101" s="205"/>
      <c r="G101" s="205"/>
      <c r="H101" s="205"/>
      <c r="I101" s="205"/>
      <c r="J101" s="206">
        <f>J199</f>
        <v>0</v>
      </c>
      <c r="K101" s="203"/>
      <c r="L101" s="20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2"/>
      <c r="C102" s="203"/>
      <c r="D102" s="204" t="s">
        <v>118</v>
      </c>
      <c r="E102" s="205"/>
      <c r="F102" s="205"/>
      <c r="G102" s="205"/>
      <c r="H102" s="205"/>
      <c r="I102" s="205"/>
      <c r="J102" s="206">
        <f>J205</f>
        <v>0</v>
      </c>
      <c r="K102" s="203"/>
      <c r="L102" s="20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6"/>
      <c r="C103" s="197"/>
      <c r="D103" s="198" t="s">
        <v>119</v>
      </c>
      <c r="E103" s="199"/>
      <c r="F103" s="199"/>
      <c r="G103" s="199"/>
      <c r="H103" s="199"/>
      <c r="I103" s="199"/>
      <c r="J103" s="200">
        <f>J207</f>
        <v>0</v>
      </c>
      <c r="K103" s="197"/>
      <c r="L103" s="20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202"/>
      <c r="C104" s="203"/>
      <c r="D104" s="204" t="s">
        <v>455</v>
      </c>
      <c r="E104" s="205"/>
      <c r="F104" s="205"/>
      <c r="G104" s="205"/>
      <c r="H104" s="205"/>
      <c r="I104" s="205"/>
      <c r="J104" s="206">
        <f>J208</f>
        <v>0</v>
      </c>
      <c r="K104" s="203"/>
      <c r="L104" s="20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2"/>
      <c r="C105" s="203"/>
      <c r="D105" s="204" t="s">
        <v>456</v>
      </c>
      <c r="E105" s="205"/>
      <c r="F105" s="205"/>
      <c r="G105" s="205"/>
      <c r="H105" s="205"/>
      <c r="I105" s="205"/>
      <c r="J105" s="206">
        <f>J212</f>
        <v>0</v>
      </c>
      <c r="K105" s="203"/>
      <c r="L105" s="20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2"/>
      <c r="C106" s="203"/>
      <c r="D106" s="204" t="s">
        <v>121</v>
      </c>
      <c r="E106" s="205"/>
      <c r="F106" s="205"/>
      <c r="G106" s="205"/>
      <c r="H106" s="205"/>
      <c r="I106" s="205"/>
      <c r="J106" s="206">
        <f>J216</f>
        <v>0</v>
      </c>
      <c r="K106" s="203"/>
      <c r="L106" s="20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2"/>
      <c r="C107" s="203"/>
      <c r="D107" s="204" t="s">
        <v>122</v>
      </c>
      <c r="E107" s="205"/>
      <c r="F107" s="205"/>
      <c r="G107" s="205"/>
      <c r="H107" s="205"/>
      <c r="I107" s="205"/>
      <c r="J107" s="206">
        <f>J229</f>
        <v>0</v>
      </c>
      <c r="K107" s="203"/>
      <c r="L107" s="20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2"/>
      <c r="C108" s="203"/>
      <c r="D108" s="204" t="s">
        <v>123</v>
      </c>
      <c r="E108" s="205"/>
      <c r="F108" s="205"/>
      <c r="G108" s="205"/>
      <c r="H108" s="205"/>
      <c r="I108" s="205"/>
      <c r="J108" s="206">
        <f>J240</f>
        <v>0</v>
      </c>
      <c r="K108" s="203"/>
      <c r="L108" s="20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2"/>
      <c r="C109" s="203"/>
      <c r="D109" s="204" t="s">
        <v>124</v>
      </c>
      <c r="E109" s="205"/>
      <c r="F109" s="205"/>
      <c r="G109" s="205"/>
      <c r="H109" s="205"/>
      <c r="I109" s="205"/>
      <c r="J109" s="206">
        <f>J246</f>
        <v>0</v>
      </c>
      <c r="K109" s="203"/>
      <c r="L109" s="20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2"/>
      <c r="C110" s="203"/>
      <c r="D110" s="204" t="s">
        <v>125</v>
      </c>
      <c r="E110" s="205"/>
      <c r="F110" s="205"/>
      <c r="G110" s="205"/>
      <c r="H110" s="205"/>
      <c r="I110" s="205"/>
      <c r="J110" s="206">
        <f>J252</f>
        <v>0</v>
      </c>
      <c r="K110" s="203"/>
      <c r="L110" s="20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202"/>
      <c r="C111" s="203"/>
      <c r="D111" s="204" t="s">
        <v>126</v>
      </c>
      <c r="E111" s="205"/>
      <c r="F111" s="205"/>
      <c r="G111" s="205"/>
      <c r="H111" s="205"/>
      <c r="I111" s="205"/>
      <c r="J111" s="206">
        <f>J267</f>
        <v>0</v>
      </c>
      <c r="K111" s="203"/>
      <c r="L111" s="20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202"/>
      <c r="C112" s="203"/>
      <c r="D112" s="204" t="s">
        <v>127</v>
      </c>
      <c r="E112" s="205"/>
      <c r="F112" s="205"/>
      <c r="G112" s="205"/>
      <c r="H112" s="205"/>
      <c r="I112" s="205"/>
      <c r="J112" s="206">
        <f>J272</f>
        <v>0</v>
      </c>
      <c r="K112" s="203"/>
      <c r="L112" s="20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96"/>
      <c r="C113" s="197"/>
      <c r="D113" s="198" t="s">
        <v>128</v>
      </c>
      <c r="E113" s="199"/>
      <c r="F113" s="199"/>
      <c r="G113" s="199"/>
      <c r="H113" s="199"/>
      <c r="I113" s="199"/>
      <c r="J113" s="200">
        <f>J280</f>
        <v>0</v>
      </c>
      <c r="K113" s="197"/>
      <c r="L113" s="201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10" customFormat="1" ht="19.92" customHeight="1">
      <c r="A114" s="10"/>
      <c r="B114" s="202"/>
      <c r="C114" s="203"/>
      <c r="D114" s="204" t="s">
        <v>129</v>
      </c>
      <c r="E114" s="205"/>
      <c r="F114" s="205"/>
      <c r="G114" s="205"/>
      <c r="H114" s="205"/>
      <c r="I114" s="205"/>
      <c r="J114" s="206">
        <f>J281</f>
        <v>0</v>
      </c>
      <c r="K114" s="203"/>
      <c r="L114" s="20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202"/>
      <c r="C115" s="203"/>
      <c r="D115" s="204" t="s">
        <v>130</v>
      </c>
      <c r="E115" s="205"/>
      <c r="F115" s="205"/>
      <c r="G115" s="205"/>
      <c r="H115" s="205"/>
      <c r="I115" s="205"/>
      <c r="J115" s="206">
        <f>J283</f>
        <v>0</v>
      </c>
      <c r="K115" s="203"/>
      <c r="L115" s="20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9.28" customHeight="1">
      <c r="A118" s="39"/>
      <c r="B118" s="40"/>
      <c r="C118" s="195" t="s">
        <v>131</v>
      </c>
      <c r="D118" s="41"/>
      <c r="E118" s="41"/>
      <c r="F118" s="41"/>
      <c r="G118" s="41"/>
      <c r="H118" s="41"/>
      <c r="I118" s="41"/>
      <c r="J118" s="208">
        <f>ROUND(J119 + J120 + J121 + J122 + J123 + J124,2)</f>
        <v>0</v>
      </c>
      <c r="K118" s="41"/>
      <c r="L118" s="64"/>
      <c r="N118" s="209" t="s">
        <v>42</v>
      </c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8" customHeight="1">
      <c r="A119" s="39"/>
      <c r="B119" s="40"/>
      <c r="C119" s="41"/>
      <c r="D119" s="145" t="s">
        <v>132</v>
      </c>
      <c r="E119" s="138"/>
      <c r="F119" s="138"/>
      <c r="G119" s="41"/>
      <c r="H119" s="41"/>
      <c r="I119" s="41"/>
      <c r="J119" s="139">
        <v>0</v>
      </c>
      <c r="K119" s="41"/>
      <c r="L119" s="210"/>
      <c r="M119" s="211"/>
      <c r="N119" s="212" t="s">
        <v>43</v>
      </c>
      <c r="O119" s="211"/>
      <c r="P119" s="211"/>
      <c r="Q119" s="211"/>
      <c r="R119" s="211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4" t="s">
        <v>133</v>
      </c>
      <c r="AZ119" s="211"/>
      <c r="BA119" s="211"/>
      <c r="BB119" s="211"/>
      <c r="BC119" s="211"/>
      <c r="BD119" s="211"/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214" t="s">
        <v>86</v>
      </c>
      <c r="BK119" s="211"/>
      <c r="BL119" s="211"/>
      <c r="BM119" s="211"/>
    </row>
    <row r="120" s="2" customFormat="1" ht="18" customHeight="1">
      <c r="A120" s="39"/>
      <c r="B120" s="40"/>
      <c r="C120" s="41"/>
      <c r="D120" s="145" t="s">
        <v>134</v>
      </c>
      <c r="E120" s="138"/>
      <c r="F120" s="138"/>
      <c r="G120" s="41"/>
      <c r="H120" s="41"/>
      <c r="I120" s="41"/>
      <c r="J120" s="139">
        <v>0</v>
      </c>
      <c r="K120" s="41"/>
      <c r="L120" s="210"/>
      <c r="M120" s="211"/>
      <c r="N120" s="212" t="s">
        <v>43</v>
      </c>
      <c r="O120" s="211"/>
      <c r="P120" s="211"/>
      <c r="Q120" s="211"/>
      <c r="R120" s="211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4" t="s">
        <v>133</v>
      </c>
      <c r="AZ120" s="211"/>
      <c r="BA120" s="211"/>
      <c r="BB120" s="211"/>
      <c r="BC120" s="211"/>
      <c r="BD120" s="211"/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214" t="s">
        <v>86</v>
      </c>
      <c r="BK120" s="211"/>
      <c r="BL120" s="211"/>
      <c r="BM120" s="211"/>
    </row>
    <row r="121" s="2" customFormat="1" ht="18" customHeight="1">
      <c r="A121" s="39"/>
      <c r="B121" s="40"/>
      <c r="C121" s="41"/>
      <c r="D121" s="145" t="s">
        <v>135</v>
      </c>
      <c r="E121" s="138"/>
      <c r="F121" s="138"/>
      <c r="G121" s="41"/>
      <c r="H121" s="41"/>
      <c r="I121" s="41"/>
      <c r="J121" s="139">
        <v>0</v>
      </c>
      <c r="K121" s="41"/>
      <c r="L121" s="210"/>
      <c r="M121" s="211"/>
      <c r="N121" s="212" t="s">
        <v>43</v>
      </c>
      <c r="O121" s="211"/>
      <c r="P121" s="211"/>
      <c r="Q121" s="211"/>
      <c r="R121" s="211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4" t="s">
        <v>133</v>
      </c>
      <c r="AZ121" s="211"/>
      <c r="BA121" s="211"/>
      <c r="BB121" s="211"/>
      <c r="BC121" s="211"/>
      <c r="BD121" s="211"/>
      <c r="BE121" s="215">
        <f>IF(N121="základní",J121,0)</f>
        <v>0</v>
      </c>
      <c r="BF121" s="215">
        <f>IF(N121="snížená",J121,0)</f>
        <v>0</v>
      </c>
      <c r="BG121" s="215">
        <f>IF(N121="zákl. přenesená",J121,0)</f>
        <v>0</v>
      </c>
      <c r="BH121" s="215">
        <f>IF(N121="sníž. přenesená",J121,0)</f>
        <v>0</v>
      </c>
      <c r="BI121" s="215">
        <f>IF(N121="nulová",J121,0)</f>
        <v>0</v>
      </c>
      <c r="BJ121" s="214" t="s">
        <v>86</v>
      </c>
      <c r="BK121" s="211"/>
      <c r="BL121" s="211"/>
      <c r="BM121" s="211"/>
    </row>
    <row r="122" s="2" customFormat="1" ht="18" customHeight="1">
      <c r="A122" s="39"/>
      <c r="B122" s="40"/>
      <c r="C122" s="41"/>
      <c r="D122" s="145" t="s">
        <v>136</v>
      </c>
      <c r="E122" s="138"/>
      <c r="F122" s="138"/>
      <c r="G122" s="41"/>
      <c r="H122" s="41"/>
      <c r="I122" s="41"/>
      <c r="J122" s="139">
        <v>0</v>
      </c>
      <c r="K122" s="41"/>
      <c r="L122" s="210"/>
      <c r="M122" s="211"/>
      <c r="N122" s="212" t="s">
        <v>43</v>
      </c>
      <c r="O122" s="211"/>
      <c r="P122" s="211"/>
      <c r="Q122" s="211"/>
      <c r="R122" s="211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4" t="s">
        <v>133</v>
      </c>
      <c r="AZ122" s="211"/>
      <c r="BA122" s="211"/>
      <c r="BB122" s="211"/>
      <c r="BC122" s="211"/>
      <c r="BD122" s="211"/>
      <c r="BE122" s="215">
        <f>IF(N122="základní",J122,0)</f>
        <v>0</v>
      </c>
      <c r="BF122" s="215">
        <f>IF(N122="snížená",J122,0)</f>
        <v>0</v>
      </c>
      <c r="BG122" s="215">
        <f>IF(N122="zákl. přenesená",J122,0)</f>
        <v>0</v>
      </c>
      <c r="BH122" s="215">
        <f>IF(N122="sníž. přenesená",J122,0)</f>
        <v>0</v>
      </c>
      <c r="BI122" s="215">
        <f>IF(N122="nulová",J122,0)</f>
        <v>0</v>
      </c>
      <c r="BJ122" s="214" t="s">
        <v>86</v>
      </c>
      <c r="BK122" s="211"/>
      <c r="BL122" s="211"/>
      <c r="BM122" s="211"/>
    </row>
    <row r="123" s="2" customFormat="1" ht="18" customHeight="1">
      <c r="A123" s="39"/>
      <c r="B123" s="40"/>
      <c r="C123" s="41"/>
      <c r="D123" s="145" t="s">
        <v>137</v>
      </c>
      <c r="E123" s="138"/>
      <c r="F123" s="138"/>
      <c r="G123" s="41"/>
      <c r="H123" s="41"/>
      <c r="I123" s="41"/>
      <c r="J123" s="139">
        <v>0</v>
      </c>
      <c r="K123" s="41"/>
      <c r="L123" s="210"/>
      <c r="M123" s="211"/>
      <c r="N123" s="212" t="s">
        <v>43</v>
      </c>
      <c r="O123" s="211"/>
      <c r="P123" s="211"/>
      <c r="Q123" s="211"/>
      <c r="R123" s="211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1"/>
      <c r="AG123" s="211"/>
      <c r="AH123" s="21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4" t="s">
        <v>133</v>
      </c>
      <c r="AZ123" s="211"/>
      <c r="BA123" s="211"/>
      <c r="BB123" s="211"/>
      <c r="BC123" s="211"/>
      <c r="BD123" s="211"/>
      <c r="BE123" s="215">
        <f>IF(N123="základní",J123,0)</f>
        <v>0</v>
      </c>
      <c r="BF123" s="215">
        <f>IF(N123="snížená",J123,0)</f>
        <v>0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214" t="s">
        <v>86</v>
      </c>
      <c r="BK123" s="211"/>
      <c r="BL123" s="211"/>
      <c r="BM123" s="211"/>
    </row>
    <row r="124" s="2" customFormat="1" ht="18" customHeight="1">
      <c r="A124" s="39"/>
      <c r="B124" s="40"/>
      <c r="C124" s="41"/>
      <c r="D124" s="138" t="s">
        <v>138</v>
      </c>
      <c r="E124" s="41"/>
      <c r="F124" s="41"/>
      <c r="G124" s="41"/>
      <c r="H124" s="41"/>
      <c r="I124" s="41"/>
      <c r="J124" s="139">
        <f>ROUND(J30*T124,2)</f>
        <v>0</v>
      </c>
      <c r="K124" s="41"/>
      <c r="L124" s="210"/>
      <c r="M124" s="211"/>
      <c r="N124" s="212" t="s">
        <v>43</v>
      </c>
      <c r="O124" s="211"/>
      <c r="P124" s="211"/>
      <c r="Q124" s="211"/>
      <c r="R124" s="211"/>
      <c r="S124" s="213"/>
      <c r="T124" s="213"/>
      <c r="U124" s="21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/>
      <c r="AF124" s="211"/>
      <c r="AG124" s="211"/>
      <c r="AH124" s="211"/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4" t="s">
        <v>139</v>
      </c>
      <c r="AZ124" s="211"/>
      <c r="BA124" s="211"/>
      <c r="BB124" s="211"/>
      <c r="BC124" s="211"/>
      <c r="BD124" s="211"/>
      <c r="BE124" s="215">
        <f>IF(N124="základní",J124,0)</f>
        <v>0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214" t="s">
        <v>86</v>
      </c>
      <c r="BK124" s="211"/>
      <c r="BL124" s="211"/>
      <c r="BM124" s="211"/>
    </row>
    <row r="125" s="2" customForma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9.28" customHeight="1">
      <c r="A126" s="39"/>
      <c r="B126" s="40"/>
      <c r="C126" s="149" t="s">
        <v>103</v>
      </c>
      <c r="D126" s="150"/>
      <c r="E126" s="150"/>
      <c r="F126" s="150"/>
      <c r="G126" s="150"/>
      <c r="H126" s="150"/>
      <c r="I126" s="150"/>
      <c r="J126" s="151">
        <f>ROUND(J96+J118,2)</f>
        <v>0</v>
      </c>
      <c r="K126" s="150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67"/>
      <c r="C127" s="68"/>
      <c r="D127" s="68"/>
      <c r="E127" s="68"/>
      <c r="F127" s="68"/>
      <c r="G127" s="68"/>
      <c r="H127" s="68"/>
      <c r="I127" s="68"/>
      <c r="J127" s="68"/>
      <c r="K127" s="68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31" s="2" customFormat="1" ht="6.96" customHeight="1">
      <c r="A131" s="39"/>
      <c r="B131" s="69"/>
      <c r="C131" s="70"/>
      <c r="D131" s="70"/>
      <c r="E131" s="70"/>
      <c r="F131" s="70"/>
      <c r="G131" s="70"/>
      <c r="H131" s="70"/>
      <c r="I131" s="70"/>
      <c r="J131" s="70"/>
      <c r="K131" s="70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24.96" customHeight="1">
      <c r="A132" s="39"/>
      <c r="B132" s="40"/>
      <c r="C132" s="22" t="s">
        <v>140</v>
      </c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6.96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2" customHeight="1">
      <c r="A134" s="39"/>
      <c r="B134" s="40"/>
      <c r="C134" s="31" t="s">
        <v>16</v>
      </c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6.5" customHeight="1">
      <c r="A135" s="39"/>
      <c r="B135" s="40"/>
      <c r="C135" s="41"/>
      <c r="D135" s="41"/>
      <c r="E135" s="192" t="str">
        <f>E7</f>
        <v>Město Strakonice - bezbariérové WC</v>
      </c>
      <c r="F135" s="31"/>
      <c r="G135" s="31"/>
      <c r="H135" s="3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2" customHeight="1">
      <c r="A136" s="39"/>
      <c r="B136" s="40"/>
      <c r="C136" s="31" t="s">
        <v>105</v>
      </c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6.5" customHeight="1">
      <c r="A137" s="39"/>
      <c r="B137" s="40"/>
      <c r="C137" s="41"/>
      <c r="D137" s="41"/>
      <c r="E137" s="77" t="str">
        <f>E9</f>
        <v xml:space="preserve">02 - ZŠ Čelakovského - budova Chelčického </v>
      </c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6.96" customHeight="1">
      <c r="A138" s="39"/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12" customHeight="1">
      <c r="A139" s="39"/>
      <c r="B139" s="40"/>
      <c r="C139" s="31" t="s">
        <v>20</v>
      </c>
      <c r="D139" s="41"/>
      <c r="E139" s="41"/>
      <c r="F139" s="26" t="str">
        <f>F12</f>
        <v xml:space="preserve"> </v>
      </c>
      <c r="G139" s="41"/>
      <c r="H139" s="41"/>
      <c r="I139" s="31" t="s">
        <v>22</v>
      </c>
      <c r="J139" s="80" t="str">
        <f>IF(J12="","",J12)</f>
        <v>9. 2. 2017</v>
      </c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6.96" customHeight="1">
      <c r="A140" s="39"/>
      <c r="B140" s="40"/>
      <c r="C140" s="41"/>
      <c r="D140" s="41"/>
      <c r="E140" s="41"/>
      <c r="F140" s="41"/>
      <c r="G140" s="41"/>
      <c r="H140" s="41"/>
      <c r="I140" s="41"/>
      <c r="J140" s="41"/>
      <c r="K140" s="41"/>
      <c r="L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2" customFormat="1" ht="15.15" customHeight="1">
      <c r="A141" s="39"/>
      <c r="B141" s="40"/>
      <c r="C141" s="31" t="s">
        <v>24</v>
      </c>
      <c r="D141" s="41"/>
      <c r="E141" s="41"/>
      <c r="F141" s="26" t="str">
        <f>E15</f>
        <v>Město Strakonice</v>
      </c>
      <c r="G141" s="41"/>
      <c r="H141" s="41"/>
      <c r="I141" s="31" t="s">
        <v>30</v>
      </c>
      <c r="J141" s="35" t="str">
        <f>E21</f>
        <v>Penta - ing. Nejedlý</v>
      </c>
      <c r="K141" s="41"/>
      <c r="L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2" customFormat="1" ht="15.15" customHeight="1">
      <c r="A142" s="39"/>
      <c r="B142" s="40"/>
      <c r="C142" s="31" t="s">
        <v>28</v>
      </c>
      <c r="D142" s="41"/>
      <c r="E142" s="41"/>
      <c r="F142" s="26" t="str">
        <f>IF(E18="","",E18)</f>
        <v>Vyplň údaj</v>
      </c>
      <c r="G142" s="41"/>
      <c r="H142" s="41"/>
      <c r="I142" s="31" t="s">
        <v>33</v>
      </c>
      <c r="J142" s="35" t="str">
        <f>E24</f>
        <v xml:space="preserve">Ing. Karel Bernas </v>
      </c>
      <c r="K142" s="41"/>
      <c r="L142" s="64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="2" customFormat="1" ht="10.32" customHeight="1">
      <c r="A143" s="39"/>
      <c r="B143" s="40"/>
      <c r="C143" s="41"/>
      <c r="D143" s="41"/>
      <c r="E143" s="41"/>
      <c r="F143" s="41"/>
      <c r="G143" s="41"/>
      <c r="H143" s="41"/>
      <c r="I143" s="41"/>
      <c r="J143" s="41"/>
      <c r="K143" s="41"/>
      <c r="L143" s="64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="11" customFormat="1" ht="29.28" customHeight="1">
      <c r="A144" s="216"/>
      <c r="B144" s="217"/>
      <c r="C144" s="218" t="s">
        <v>141</v>
      </c>
      <c r="D144" s="219" t="s">
        <v>63</v>
      </c>
      <c r="E144" s="219" t="s">
        <v>59</v>
      </c>
      <c r="F144" s="219" t="s">
        <v>60</v>
      </c>
      <c r="G144" s="219" t="s">
        <v>142</v>
      </c>
      <c r="H144" s="219" t="s">
        <v>143</v>
      </c>
      <c r="I144" s="219" t="s">
        <v>144</v>
      </c>
      <c r="J144" s="220" t="s">
        <v>111</v>
      </c>
      <c r="K144" s="221" t="s">
        <v>145</v>
      </c>
      <c r="L144" s="222"/>
      <c r="M144" s="101" t="s">
        <v>1</v>
      </c>
      <c r="N144" s="102" t="s">
        <v>42</v>
      </c>
      <c r="O144" s="102" t="s">
        <v>146</v>
      </c>
      <c r="P144" s="102" t="s">
        <v>147</v>
      </c>
      <c r="Q144" s="102" t="s">
        <v>148</v>
      </c>
      <c r="R144" s="102" t="s">
        <v>149</v>
      </c>
      <c r="S144" s="102" t="s">
        <v>150</v>
      </c>
      <c r="T144" s="103" t="s">
        <v>151</v>
      </c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  <c r="AE144" s="216"/>
    </row>
    <row r="145" s="2" customFormat="1" ht="22.8" customHeight="1">
      <c r="A145" s="39"/>
      <c r="B145" s="40"/>
      <c r="C145" s="108" t="s">
        <v>152</v>
      </c>
      <c r="D145" s="41"/>
      <c r="E145" s="41"/>
      <c r="F145" s="41"/>
      <c r="G145" s="41"/>
      <c r="H145" s="41"/>
      <c r="I145" s="41"/>
      <c r="J145" s="223">
        <f>BK145</f>
        <v>0</v>
      </c>
      <c r="K145" s="41"/>
      <c r="L145" s="42"/>
      <c r="M145" s="104"/>
      <c r="N145" s="224"/>
      <c r="O145" s="105"/>
      <c r="P145" s="225">
        <f>P146+P207+P280</f>
        <v>0</v>
      </c>
      <c r="Q145" s="105"/>
      <c r="R145" s="225">
        <f>R146+R207+R280</f>
        <v>11.295913300000001</v>
      </c>
      <c r="S145" s="105"/>
      <c r="T145" s="226">
        <f>T146+T207+T280</f>
        <v>2.2021500000000001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6" t="s">
        <v>77</v>
      </c>
      <c r="AU145" s="16" t="s">
        <v>113</v>
      </c>
      <c r="BK145" s="227">
        <f>BK146+BK207+BK280</f>
        <v>0</v>
      </c>
    </row>
    <row r="146" s="12" customFormat="1" ht="25.92" customHeight="1">
      <c r="A146" s="12"/>
      <c r="B146" s="228"/>
      <c r="C146" s="229"/>
      <c r="D146" s="230" t="s">
        <v>77</v>
      </c>
      <c r="E146" s="231" t="s">
        <v>153</v>
      </c>
      <c r="F146" s="231" t="s">
        <v>154</v>
      </c>
      <c r="G146" s="229"/>
      <c r="H146" s="229"/>
      <c r="I146" s="232"/>
      <c r="J146" s="233">
        <f>BK146</f>
        <v>0</v>
      </c>
      <c r="K146" s="229"/>
      <c r="L146" s="234"/>
      <c r="M146" s="235"/>
      <c r="N146" s="236"/>
      <c r="O146" s="236"/>
      <c r="P146" s="237">
        <f>P147+P152+P180+P199+P205</f>
        <v>0</v>
      </c>
      <c r="Q146" s="236"/>
      <c r="R146" s="237">
        <f>R147+R152+R180+R199+R205</f>
        <v>10.76421178</v>
      </c>
      <c r="S146" s="236"/>
      <c r="T146" s="238">
        <f>T147+T152+T180+T199+T205</f>
        <v>2.06175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39" t="s">
        <v>86</v>
      </c>
      <c r="AT146" s="240" t="s">
        <v>77</v>
      </c>
      <c r="AU146" s="240" t="s">
        <v>78</v>
      </c>
      <c r="AY146" s="239" t="s">
        <v>155</v>
      </c>
      <c r="BK146" s="241">
        <f>BK147+BK152+BK180+BK199+BK205</f>
        <v>0</v>
      </c>
    </row>
    <row r="147" s="12" customFormat="1" ht="22.8" customHeight="1">
      <c r="A147" s="12"/>
      <c r="B147" s="228"/>
      <c r="C147" s="229"/>
      <c r="D147" s="230" t="s">
        <v>77</v>
      </c>
      <c r="E147" s="242" t="s">
        <v>170</v>
      </c>
      <c r="F147" s="242" t="s">
        <v>457</v>
      </c>
      <c r="G147" s="229"/>
      <c r="H147" s="229"/>
      <c r="I147" s="232"/>
      <c r="J147" s="243">
        <f>BK147</f>
        <v>0</v>
      </c>
      <c r="K147" s="229"/>
      <c r="L147" s="234"/>
      <c r="M147" s="235"/>
      <c r="N147" s="236"/>
      <c r="O147" s="236"/>
      <c r="P147" s="237">
        <f>SUM(P148:P151)</f>
        <v>0</v>
      </c>
      <c r="Q147" s="236"/>
      <c r="R147" s="237">
        <f>SUM(R148:R151)</f>
        <v>0.5173662</v>
      </c>
      <c r="S147" s="236"/>
      <c r="T147" s="238">
        <f>SUM(T148:T151)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39" t="s">
        <v>86</v>
      </c>
      <c r="AT147" s="240" t="s">
        <v>77</v>
      </c>
      <c r="AU147" s="240" t="s">
        <v>86</v>
      </c>
      <c r="AY147" s="239" t="s">
        <v>155</v>
      </c>
      <c r="BK147" s="241">
        <f>SUM(BK148:BK151)</f>
        <v>0</v>
      </c>
    </row>
    <row r="148" s="2" customFormat="1" ht="33" customHeight="1">
      <c r="A148" s="39"/>
      <c r="B148" s="40"/>
      <c r="C148" s="244" t="s">
        <v>86</v>
      </c>
      <c r="D148" s="244" t="s">
        <v>158</v>
      </c>
      <c r="E148" s="245" t="s">
        <v>458</v>
      </c>
      <c r="F148" s="246" t="s">
        <v>459</v>
      </c>
      <c r="G148" s="247" t="s">
        <v>161</v>
      </c>
      <c r="H148" s="248">
        <v>7.4100000000000001</v>
      </c>
      <c r="I148" s="249"/>
      <c r="J148" s="250">
        <f>ROUND(I148*H148,2)</f>
        <v>0</v>
      </c>
      <c r="K148" s="251"/>
      <c r="L148" s="42"/>
      <c r="M148" s="252" t="s">
        <v>1</v>
      </c>
      <c r="N148" s="253" t="s">
        <v>43</v>
      </c>
      <c r="O148" s="92"/>
      <c r="P148" s="254">
        <f>O148*H148</f>
        <v>0</v>
      </c>
      <c r="Q148" s="254">
        <v>0.069819999999999993</v>
      </c>
      <c r="R148" s="254">
        <f>Q148*H148</f>
        <v>0.5173662</v>
      </c>
      <c r="S148" s="254">
        <v>0</v>
      </c>
      <c r="T148" s="255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56" t="s">
        <v>162</v>
      </c>
      <c r="AT148" s="256" t="s">
        <v>158</v>
      </c>
      <c r="AU148" s="256" t="s">
        <v>88</v>
      </c>
      <c r="AY148" s="16" t="s">
        <v>155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6" t="s">
        <v>86</v>
      </c>
      <c r="BK148" s="144">
        <f>ROUND(I148*H148,2)</f>
        <v>0</v>
      </c>
      <c r="BL148" s="16" t="s">
        <v>162</v>
      </c>
      <c r="BM148" s="256" t="s">
        <v>460</v>
      </c>
    </row>
    <row r="149" s="13" customFormat="1">
      <c r="A149" s="13"/>
      <c r="B149" s="257"/>
      <c r="C149" s="258"/>
      <c r="D149" s="259" t="s">
        <v>164</v>
      </c>
      <c r="E149" s="260" t="s">
        <v>1</v>
      </c>
      <c r="F149" s="261" t="s">
        <v>461</v>
      </c>
      <c r="G149" s="258"/>
      <c r="H149" s="262">
        <v>1.44</v>
      </c>
      <c r="I149" s="263"/>
      <c r="J149" s="258"/>
      <c r="K149" s="258"/>
      <c r="L149" s="264"/>
      <c r="M149" s="265"/>
      <c r="N149" s="266"/>
      <c r="O149" s="266"/>
      <c r="P149" s="266"/>
      <c r="Q149" s="266"/>
      <c r="R149" s="266"/>
      <c r="S149" s="266"/>
      <c r="T149" s="26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8" t="s">
        <v>164</v>
      </c>
      <c r="AU149" s="268" t="s">
        <v>88</v>
      </c>
      <c r="AV149" s="13" t="s">
        <v>88</v>
      </c>
      <c r="AW149" s="13" t="s">
        <v>32</v>
      </c>
      <c r="AX149" s="13" t="s">
        <v>78</v>
      </c>
      <c r="AY149" s="268" t="s">
        <v>155</v>
      </c>
    </row>
    <row r="150" s="13" customFormat="1">
      <c r="A150" s="13"/>
      <c r="B150" s="257"/>
      <c r="C150" s="258"/>
      <c r="D150" s="259" t="s">
        <v>164</v>
      </c>
      <c r="E150" s="260" t="s">
        <v>1</v>
      </c>
      <c r="F150" s="261" t="s">
        <v>462</v>
      </c>
      <c r="G150" s="258"/>
      <c r="H150" s="262">
        <v>5.9699999999999998</v>
      </c>
      <c r="I150" s="263"/>
      <c r="J150" s="258"/>
      <c r="K150" s="258"/>
      <c r="L150" s="264"/>
      <c r="M150" s="265"/>
      <c r="N150" s="266"/>
      <c r="O150" s="266"/>
      <c r="P150" s="266"/>
      <c r="Q150" s="266"/>
      <c r="R150" s="266"/>
      <c r="S150" s="266"/>
      <c r="T150" s="26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8" t="s">
        <v>164</v>
      </c>
      <c r="AU150" s="268" t="s">
        <v>88</v>
      </c>
      <c r="AV150" s="13" t="s">
        <v>88</v>
      </c>
      <c r="AW150" s="13" t="s">
        <v>32</v>
      </c>
      <c r="AX150" s="13" t="s">
        <v>78</v>
      </c>
      <c r="AY150" s="268" t="s">
        <v>155</v>
      </c>
    </row>
    <row r="151" s="14" customFormat="1">
      <c r="A151" s="14"/>
      <c r="B151" s="269"/>
      <c r="C151" s="270"/>
      <c r="D151" s="259" t="s">
        <v>164</v>
      </c>
      <c r="E151" s="271" t="s">
        <v>1</v>
      </c>
      <c r="F151" s="272" t="s">
        <v>166</v>
      </c>
      <c r="G151" s="270"/>
      <c r="H151" s="273">
        <v>7.4100000000000001</v>
      </c>
      <c r="I151" s="274"/>
      <c r="J151" s="270"/>
      <c r="K151" s="270"/>
      <c r="L151" s="275"/>
      <c r="M151" s="276"/>
      <c r="N151" s="277"/>
      <c r="O151" s="277"/>
      <c r="P151" s="277"/>
      <c r="Q151" s="277"/>
      <c r="R151" s="277"/>
      <c r="S151" s="277"/>
      <c r="T151" s="27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79" t="s">
        <v>164</v>
      </c>
      <c r="AU151" s="279" t="s">
        <v>88</v>
      </c>
      <c r="AV151" s="14" t="s">
        <v>162</v>
      </c>
      <c r="AW151" s="14" t="s">
        <v>32</v>
      </c>
      <c r="AX151" s="14" t="s">
        <v>86</v>
      </c>
      <c r="AY151" s="279" t="s">
        <v>155</v>
      </c>
    </row>
    <row r="152" s="12" customFormat="1" ht="22.8" customHeight="1">
      <c r="A152" s="12"/>
      <c r="B152" s="228"/>
      <c r="C152" s="229"/>
      <c r="D152" s="230" t="s">
        <v>77</v>
      </c>
      <c r="E152" s="242" t="s">
        <v>156</v>
      </c>
      <c r="F152" s="242" t="s">
        <v>157</v>
      </c>
      <c r="G152" s="229"/>
      <c r="H152" s="229"/>
      <c r="I152" s="232"/>
      <c r="J152" s="243">
        <f>BK152</f>
        <v>0</v>
      </c>
      <c r="K152" s="229"/>
      <c r="L152" s="234"/>
      <c r="M152" s="235"/>
      <c r="N152" s="236"/>
      <c r="O152" s="236"/>
      <c r="P152" s="237">
        <f>SUM(P153:P179)</f>
        <v>0</v>
      </c>
      <c r="Q152" s="236"/>
      <c r="R152" s="237">
        <f>SUM(R153:R179)</f>
        <v>10.24639758</v>
      </c>
      <c r="S152" s="236"/>
      <c r="T152" s="238">
        <f>SUM(T153:T179)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39" t="s">
        <v>86</v>
      </c>
      <c r="AT152" s="240" t="s">
        <v>77</v>
      </c>
      <c r="AU152" s="240" t="s">
        <v>86</v>
      </c>
      <c r="AY152" s="239" t="s">
        <v>155</v>
      </c>
      <c r="BK152" s="241">
        <f>SUM(BK153:BK179)</f>
        <v>0</v>
      </c>
    </row>
    <row r="153" s="2" customFormat="1" ht="24.15" customHeight="1">
      <c r="A153" s="39"/>
      <c r="B153" s="40"/>
      <c r="C153" s="244" t="s">
        <v>88</v>
      </c>
      <c r="D153" s="244" t="s">
        <v>158</v>
      </c>
      <c r="E153" s="245" t="s">
        <v>159</v>
      </c>
      <c r="F153" s="246" t="s">
        <v>160</v>
      </c>
      <c r="G153" s="247" t="s">
        <v>161</v>
      </c>
      <c r="H153" s="248">
        <v>0.59999999999999998</v>
      </c>
      <c r="I153" s="249"/>
      <c r="J153" s="250">
        <f>ROUND(I153*H153,2)</f>
        <v>0</v>
      </c>
      <c r="K153" s="251"/>
      <c r="L153" s="42"/>
      <c r="M153" s="252" t="s">
        <v>1</v>
      </c>
      <c r="N153" s="253" t="s">
        <v>43</v>
      </c>
      <c r="O153" s="92"/>
      <c r="P153" s="254">
        <f>O153*H153</f>
        <v>0</v>
      </c>
      <c r="Q153" s="254">
        <v>0.040000000000000001</v>
      </c>
      <c r="R153" s="254">
        <f>Q153*H153</f>
        <v>0.024</v>
      </c>
      <c r="S153" s="254">
        <v>0</v>
      </c>
      <c r="T153" s="25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6" t="s">
        <v>162</v>
      </c>
      <c r="AT153" s="256" t="s">
        <v>158</v>
      </c>
      <c r="AU153" s="256" t="s">
        <v>88</v>
      </c>
      <c r="AY153" s="16" t="s">
        <v>155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6" t="s">
        <v>86</v>
      </c>
      <c r="BK153" s="144">
        <f>ROUND(I153*H153,2)</f>
        <v>0</v>
      </c>
      <c r="BL153" s="16" t="s">
        <v>162</v>
      </c>
      <c r="BM153" s="256" t="s">
        <v>463</v>
      </c>
    </row>
    <row r="154" s="13" customFormat="1">
      <c r="A154" s="13"/>
      <c r="B154" s="257"/>
      <c r="C154" s="258"/>
      <c r="D154" s="259" t="s">
        <v>164</v>
      </c>
      <c r="E154" s="260" t="s">
        <v>1</v>
      </c>
      <c r="F154" s="261" t="s">
        <v>464</v>
      </c>
      <c r="G154" s="258"/>
      <c r="H154" s="262">
        <v>0.59999999999999998</v>
      </c>
      <c r="I154" s="263"/>
      <c r="J154" s="258"/>
      <c r="K154" s="258"/>
      <c r="L154" s="264"/>
      <c r="M154" s="265"/>
      <c r="N154" s="266"/>
      <c r="O154" s="266"/>
      <c r="P154" s="266"/>
      <c r="Q154" s="266"/>
      <c r="R154" s="266"/>
      <c r="S154" s="266"/>
      <c r="T154" s="26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8" t="s">
        <v>164</v>
      </c>
      <c r="AU154" s="268" t="s">
        <v>88</v>
      </c>
      <c r="AV154" s="13" t="s">
        <v>88</v>
      </c>
      <c r="AW154" s="13" t="s">
        <v>32</v>
      </c>
      <c r="AX154" s="13" t="s">
        <v>78</v>
      </c>
      <c r="AY154" s="268" t="s">
        <v>155</v>
      </c>
    </row>
    <row r="155" s="14" customFormat="1">
      <c r="A155" s="14"/>
      <c r="B155" s="269"/>
      <c r="C155" s="270"/>
      <c r="D155" s="259" t="s">
        <v>164</v>
      </c>
      <c r="E155" s="271" t="s">
        <v>1</v>
      </c>
      <c r="F155" s="272" t="s">
        <v>166</v>
      </c>
      <c r="G155" s="270"/>
      <c r="H155" s="273">
        <v>0.59999999999999998</v>
      </c>
      <c r="I155" s="274"/>
      <c r="J155" s="270"/>
      <c r="K155" s="270"/>
      <c r="L155" s="275"/>
      <c r="M155" s="276"/>
      <c r="N155" s="277"/>
      <c r="O155" s="277"/>
      <c r="P155" s="277"/>
      <c r="Q155" s="277"/>
      <c r="R155" s="277"/>
      <c r="S155" s="277"/>
      <c r="T155" s="27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79" t="s">
        <v>164</v>
      </c>
      <c r="AU155" s="279" t="s">
        <v>88</v>
      </c>
      <c r="AV155" s="14" t="s">
        <v>162</v>
      </c>
      <c r="AW155" s="14" t="s">
        <v>32</v>
      </c>
      <c r="AX155" s="14" t="s">
        <v>86</v>
      </c>
      <c r="AY155" s="279" t="s">
        <v>155</v>
      </c>
    </row>
    <row r="156" s="2" customFormat="1" ht="24.15" customHeight="1">
      <c r="A156" s="39"/>
      <c r="B156" s="40"/>
      <c r="C156" s="244" t="s">
        <v>170</v>
      </c>
      <c r="D156" s="244" t="s">
        <v>158</v>
      </c>
      <c r="E156" s="245" t="s">
        <v>465</v>
      </c>
      <c r="F156" s="246" t="s">
        <v>466</v>
      </c>
      <c r="G156" s="247" t="s">
        <v>161</v>
      </c>
      <c r="H156" s="248">
        <v>1.1499999999999999</v>
      </c>
      <c r="I156" s="249"/>
      <c r="J156" s="250">
        <f>ROUND(I156*H156,2)</f>
        <v>0</v>
      </c>
      <c r="K156" s="251"/>
      <c r="L156" s="42"/>
      <c r="M156" s="252" t="s">
        <v>1</v>
      </c>
      <c r="N156" s="253" t="s">
        <v>43</v>
      </c>
      <c r="O156" s="92"/>
      <c r="P156" s="254">
        <f>O156*H156</f>
        <v>0</v>
      </c>
      <c r="Q156" s="254">
        <v>0.040000000000000001</v>
      </c>
      <c r="R156" s="254">
        <f>Q156*H156</f>
        <v>0.045999999999999999</v>
      </c>
      <c r="S156" s="254">
        <v>0</v>
      </c>
      <c r="T156" s="25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6" t="s">
        <v>162</v>
      </c>
      <c r="AT156" s="256" t="s">
        <v>158</v>
      </c>
      <c r="AU156" s="256" t="s">
        <v>88</v>
      </c>
      <c r="AY156" s="16" t="s">
        <v>155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86</v>
      </c>
      <c r="BK156" s="144">
        <f>ROUND(I156*H156,2)</f>
        <v>0</v>
      </c>
      <c r="BL156" s="16" t="s">
        <v>162</v>
      </c>
      <c r="BM156" s="256" t="s">
        <v>467</v>
      </c>
    </row>
    <row r="157" s="13" customFormat="1">
      <c r="A157" s="13"/>
      <c r="B157" s="257"/>
      <c r="C157" s="258"/>
      <c r="D157" s="259" t="s">
        <v>164</v>
      </c>
      <c r="E157" s="260" t="s">
        <v>1</v>
      </c>
      <c r="F157" s="261" t="s">
        <v>468</v>
      </c>
      <c r="G157" s="258"/>
      <c r="H157" s="262">
        <v>1.1499999999999999</v>
      </c>
      <c r="I157" s="263"/>
      <c r="J157" s="258"/>
      <c r="K157" s="258"/>
      <c r="L157" s="264"/>
      <c r="M157" s="265"/>
      <c r="N157" s="266"/>
      <c r="O157" s="266"/>
      <c r="P157" s="266"/>
      <c r="Q157" s="266"/>
      <c r="R157" s="266"/>
      <c r="S157" s="266"/>
      <c r="T157" s="26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8" t="s">
        <v>164</v>
      </c>
      <c r="AU157" s="268" t="s">
        <v>88</v>
      </c>
      <c r="AV157" s="13" t="s">
        <v>88</v>
      </c>
      <c r="AW157" s="13" t="s">
        <v>32</v>
      </c>
      <c r="AX157" s="13" t="s">
        <v>78</v>
      </c>
      <c r="AY157" s="268" t="s">
        <v>155</v>
      </c>
    </row>
    <row r="158" s="14" customFormat="1">
      <c r="A158" s="14"/>
      <c r="B158" s="269"/>
      <c r="C158" s="270"/>
      <c r="D158" s="259" t="s">
        <v>164</v>
      </c>
      <c r="E158" s="271" t="s">
        <v>1</v>
      </c>
      <c r="F158" s="272" t="s">
        <v>166</v>
      </c>
      <c r="G158" s="270"/>
      <c r="H158" s="273">
        <v>1.1499999999999999</v>
      </c>
      <c r="I158" s="274"/>
      <c r="J158" s="270"/>
      <c r="K158" s="270"/>
      <c r="L158" s="275"/>
      <c r="M158" s="276"/>
      <c r="N158" s="277"/>
      <c r="O158" s="277"/>
      <c r="P158" s="277"/>
      <c r="Q158" s="277"/>
      <c r="R158" s="277"/>
      <c r="S158" s="277"/>
      <c r="T158" s="27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79" t="s">
        <v>164</v>
      </c>
      <c r="AU158" s="279" t="s">
        <v>88</v>
      </c>
      <c r="AV158" s="14" t="s">
        <v>162</v>
      </c>
      <c r="AW158" s="14" t="s">
        <v>32</v>
      </c>
      <c r="AX158" s="14" t="s">
        <v>86</v>
      </c>
      <c r="AY158" s="279" t="s">
        <v>155</v>
      </c>
    </row>
    <row r="159" s="2" customFormat="1" ht="24.15" customHeight="1">
      <c r="A159" s="39"/>
      <c r="B159" s="40"/>
      <c r="C159" s="244" t="s">
        <v>162</v>
      </c>
      <c r="D159" s="244" t="s">
        <v>158</v>
      </c>
      <c r="E159" s="245" t="s">
        <v>469</v>
      </c>
      <c r="F159" s="246" t="s">
        <v>470</v>
      </c>
      <c r="G159" s="247" t="s">
        <v>161</v>
      </c>
      <c r="H159" s="248">
        <v>14.82</v>
      </c>
      <c r="I159" s="249"/>
      <c r="J159" s="250">
        <f>ROUND(I159*H159,2)</f>
        <v>0</v>
      </c>
      <c r="K159" s="251"/>
      <c r="L159" s="42"/>
      <c r="M159" s="252" t="s">
        <v>1</v>
      </c>
      <c r="N159" s="253" t="s">
        <v>43</v>
      </c>
      <c r="O159" s="92"/>
      <c r="P159" s="254">
        <f>O159*H159</f>
        <v>0</v>
      </c>
      <c r="Q159" s="254">
        <v>0.0043800000000000002</v>
      </c>
      <c r="R159" s="254">
        <f>Q159*H159</f>
        <v>0.0649116</v>
      </c>
      <c r="S159" s="254">
        <v>0</v>
      </c>
      <c r="T159" s="25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6" t="s">
        <v>162</v>
      </c>
      <c r="AT159" s="256" t="s">
        <v>158</v>
      </c>
      <c r="AU159" s="256" t="s">
        <v>88</v>
      </c>
      <c r="AY159" s="16" t="s">
        <v>155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6" t="s">
        <v>86</v>
      </c>
      <c r="BK159" s="144">
        <f>ROUND(I159*H159,2)</f>
        <v>0</v>
      </c>
      <c r="BL159" s="16" t="s">
        <v>162</v>
      </c>
      <c r="BM159" s="256" t="s">
        <v>471</v>
      </c>
    </row>
    <row r="160" s="13" customFormat="1">
      <c r="A160" s="13"/>
      <c r="B160" s="257"/>
      <c r="C160" s="258"/>
      <c r="D160" s="259" t="s">
        <v>164</v>
      </c>
      <c r="E160" s="260" t="s">
        <v>1</v>
      </c>
      <c r="F160" s="261" t="s">
        <v>472</v>
      </c>
      <c r="G160" s="258"/>
      <c r="H160" s="262">
        <v>14.82</v>
      </c>
      <c r="I160" s="263"/>
      <c r="J160" s="258"/>
      <c r="K160" s="258"/>
      <c r="L160" s="264"/>
      <c r="M160" s="265"/>
      <c r="N160" s="266"/>
      <c r="O160" s="266"/>
      <c r="P160" s="266"/>
      <c r="Q160" s="266"/>
      <c r="R160" s="266"/>
      <c r="S160" s="266"/>
      <c r="T160" s="26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8" t="s">
        <v>164</v>
      </c>
      <c r="AU160" s="268" t="s">
        <v>88</v>
      </c>
      <c r="AV160" s="13" t="s">
        <v>88</v>
      </c>
      <c r="AW160" s="13" t="s">
        <v>32</v>
      </c>
      <c r="AX160" s="13" t="s">
        <v>78</v>
      </c>
      <c r="AY160" s="268" t="s">
        <v>155</v>
      </c>
    </row>
    <row r="161" s="14" customFormat="1">
      <c r="A161" s="14"/>
      <c r="B161" s="269"/>
      <c r="C161" s="270"/>
      <c r="D161" s="259" t="s">
        <v>164</v>
      </c>
      <c r="E161" s="271" t="s">
        <v>1</v>
      </c>
      <c r="F161" s="272" t="s">
        <v>166</v>
      </c>
      <c r="G161" s="270"/>
      <c r="H161" s="273">
        <v>14.82</v>
      </c>
      <c r="I161" s="274"/>
      <c r="J161" s="270"/>
      <c r="K161" s="270"/>
      <c r="L161" s="275"/>
      <c r="M161" s="276"/>
      <c r="N161" s="277"/>
      <c r="O161" s="277"/>
      <c r="P161" s="277"/>
      <c r="Q161" s="277"/>
      <c r="R161" s="277"/>
      <c r="S161" s="277"/>
      <c r="T161" s="27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79" t="s">
        <v>164</v>
      </c>
      <c r="AU161" s="279" t="s">
        <v>88</v>
      </c>
      <c r="AV161" s="14" t="s">
        <v>162</v>
      </c>
      <c r="AW161" s="14" t="s">
        <v>32</v>
      </c>
      <c r="AX161" s="14" t="s">
        <v>86</v>
      </c>
      <c r="AY161" s="279" t="s">
        <v>155</v>
      </c>
    </row>
    <row r="162" s="2" customFormat="1" ht="24.15" customHeight="1">
      <c r="A162" s="39"/>
      <c r="B162" s="40"/>
      <c r="C162" s="244" t="s">
        <v>179</v>
      </c>
      <c r="D162" s="244" t="s">
        <v>158</v>
      </c>
      <c r="E162" s="245" t="s">
        <v>167</v>
      </c>
      <c r="F162" s="246" t="s">
        <v>168</v>
      </c>
      <c r="G162" s="247" t="s">
        <v>161</v>
      </c>
      <c r="H162" s="248">
        <v>24.852</v>
      </c>
      <c r="I162" s="249"/>
      <c r="J162" s="250">
        <f>ROUND(I162*H162,2)</f>
        <v>0</v>
      </c>
      <c r="K162" s="251"/>
      <c r="L162" s="42"/>
      <c r="M162" s="252" t="s">
        <v>1</v>
      </c>
      <c r="N162" s="253" t="s">
        <v>43</v>
      </c>
      <c r="O162" s="92"/>
      <c r="P162" s="254">
        <f>O162*H162</f>
        <v>0</v>
      </c>
      <c r="Q162" s="254">
        <v>0.0040000000000000001</v>
      </c>
      <c r="R162" s="254">
        <f>Q162*H162</f>
        <v>0.09940800000000001</v>
      </c>
      <c r="S162" s="254">
        <v>0</v>
      </c>
      <c r="T162" s="25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6" t="s">
        <v>162</v>
      </c>
      <c r="AT162" s="256" t="s">
        <v>158</v>
      </c>
      <c r="AU162" s="256" t="s">
        <v>88</v>
      </c>
      <c r="AY162" s="16" t="s">
        <v>155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86</v>
      </c>
      <c r="BK162" s="144">
        <f>ROUND(I162*H162,2)</f>
        <v>0</v>
      </c>
      <c r="BL162" s="16" t="s">
        <v>162</v>
      </c>
      <c r="BM162" s="256" t="s">
        <v>473</v>
      </c>
    </row>
    <row r="163" s="13" customFormat="1">
      <c r="A163" s="13"/>
      <c r="B163" s="257"/>
      <c r="C163" s="258"/>
      <c r="D163" s="259" t="s">
        <v>164</v>
      </c>
      <c r="E163" s="260" t="s">
        <v>1</v>
      </c>
      <c r="F163" s="261" t="s">
        <v>474</v>
      </c>
      <c r="G163" s="258"/>
      <c r="H163" s="262">
        <v>19.859999999999999</v>
      </c>
      <c r="I163" s="263"/>
      <c r="J163" s="258"/>
      <c r="K163" s="258"/>
      <c r="L163" s="264"/>
      <c r="M163" s="265"/>
      <c r="N163" s="266"/>
      <c r="O163" s="266"/>
      <c r="P163" s="266"/>
      <c r="Q163" s="266"/>
      <c r="R163" s="266"/>
      <c r="S163" s="266"/>
      <c r="T163" s="26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8" t="s">
        <v>164</v>
      </c>
      <c r="AU163" s="268" t="s">
        <v>88</v>
      </c>
      <c r="AV163" s="13" t="s">
        <v>88</v>
      </c>
      <c r="AW163" s="13" t="s">
        <v>32</v>
      </c>
      <c r="AX163" s="13" t="s">
        <v>78</v>
      </c>
      <c r="AY163" s="268" t="s">
        <v>155</v>
      </c>
    </row>
    <row r="164" s="13" customFormat="1">
      <c r="A164" s="13"/>
      <c r="B164" s="257"/>
      <c r="C164" s="258"/>
      <c r="D164" s="259" t="s">
        <v>164</v>
      </c>
      <c r="E164" s="260" t="s">
        <v>1</v>
      </c>
      <c r="F164" s="261" t="s">
        <v>475</v>
      </c>
      <c r="G164" s="258"/>
      <c r="H164" s="262">
        <v>4.992</v>
      </c>
      <c r="I164" s="263"/>
      <c r="J164" s="258"/>
      <c r="K164" s="258"/>
      <c r="L164" s="264"/>
      <c r="M164" s="265"/>
      <c r="N164" s="266"/>
      <c r="O164" s="266"/>
      <c r="P164" s="266"/>
      <c r="Q164" s="266"/>
      <c r="R164" s="266"/>
      <c r="S164" s="266"/>
      <c r="T164" s="26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8" t="s">
        <v>164</v>
      </c>
      <c r="AU164" s="268" t="s">
        <v>88</v>
      </c>
      <c r="AV164" s="13" t="s">
        <v>88</v>
      </c>
      <c r="AW164" s="13" t="s">
        <v>32</v>
      </c>
      <c r="AX164" s="13" t="s">
        <v>78</v>
      </c>
      <c r="AY164" s="268" t="s">
        <v>155</v>
      </c>
    </row>
    <row r="165" s="14" customFormat="1">
      <c r="A165" s="14"/>
      <c r="B165" s="269"/>
      <c r="C165" s="270"/>
      <c r="D165" s="259" t="s">
        <v>164</v>
      </c>
      <c r="E165" s="271" t="s">
        <v>1</v>
      </c>
      <c r="F165" s="272" t="s">
        <v>166</v>
      </c>
      <c r="G165" s="270"/>
      <c r="H165" s="273">
        <v>24.852</v>
      </c>
      <c r="I165" s="274"/>
      <c r="J165" s="270"/>
      <c r="K165" s="270"/>
      <c r="L165" s="275"/>
      <c r="M165" s="276"/>
      <c r="N165" s="277"/>
      <c r="O165" s="277"/>
      <c r="P165" s="277"/>
      <c r="Q165" s="277"/>
      <c r="R165" s="277"/>
      <c r="S165" s="277"/>
      <c r="T165" s="27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79" t="s">
        <v>164</v>
      </c>
      <c r="AU165" s="279" t="s">
        <v>88</v>
      </c>
      <c r="AV165" s="14" t="s">
        <v>162</v>
      </c>
      <c r="AW165" s="14" t="s">
        <v>32</v>
      </c>
      <c r="AX165" s="14" t="s">
        <v>86</v>
      </c>
      <c r="AY165" s="279" t="s">
        <v>155</v>
      </c>
    </row>
    <row r="166" s="2" customFormat="1" ht="24.15" customHeight="1">
      <c r="A166" s="39"/>
      <c r="B166" s="40"/>
      <c r="C166" s="244" t="s">
        <v>156</v>
      </c>
      <c r="D166" s="244" t="s">
        <v>158</v>
      </c>
      <c r="E166" s="245" t="s">
        <v>171</v>
      </c>
      <c r="F166" s="246" t="s">
        <v>172</v>
      </c>
      <c r="G166" s="247" t="s">
        <v>161</v>
      </c>
      <c r="H166" s="248">
        <v>10.560000000000001</v>
      </c>
      <c r="I166" s="249"/>
      <c r="J166" s="250">
        <f>ROUND(I166*H166,2)</f>
        <v>0</v>
      </c>
      <c r="K166" s="251"/>
      <c r="L166" s="42"/>
      <c r="M166" s="252" t="s">
        <v>1</v>
      </c>
      <c r="N166" s="253" t="s">
        <v>43</v>
      </c>
      <c r="O166" s="92"/>
      <c r="P166" s="254">
        <f>O166*H166</f>
        <v>0</v>
      </c>
      <c r="Q166" s="254">
        <v>0.01575</v>
      </c>
      <c r="R166" s="254">
        <f>Q166*H166</f>
        <v>0.16632</v>
      </c>
      <c r="S166" s="254">
        <v>0</v>
      </c>
      <c r="T166" s="255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56" t="s">
        <v>162</v>
      </c>
      <c r="AT166" s="256" t="s">
        <v>158</v>
      </c>
      <c r="AU166" s="256" t="s">
        <v>88</v>
      </c>
      <c r="AY166" s="16" t="s">
        <v>155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6" t="s">
        <v>86</v>
      </c>
      <c r="BK166" s="144">
        <f>ROUND(I166*H166,2)</f>
        <v>0</v>
      </c>
      <c r="BL166" s="16" t="s">
        <v>162</v>
      </c>
      <c r="BM166" s="256" t="s">
        <v>476</v>
      </c>
    </row>
    <row r="167" s="13" customFormat="1">
      <c r="A167" s="13"/>
      <c r="B167" s="257"/>
      <c r="C167" s="258"/>
      <c r="D167" s="259" t="s">
        <v>164</v>
      </c>
      <c r="E167" s="260" t="s">
        <v>1</v>
      </c>
      <c r="F167" s="261" t="s">
        <v>477</v>
      </c>
      <c r="G167" s="258"/>
      <c r="H167" s="262">
        <v>6.8200000000000003</v>
      </c>
      <c r="I167" s="263"/>
      <c r="J167" s="258"/>
      <c r="K167" s="258"/>
      <c r="L167" s="264"/>
      <c r="M167" s="265"/>
      <c r="N167" s="266"/>
      <c r="O167" s="266"/>
      <c r="P167" s="266"/>
      <c r="Q167" s="266"/>
      <c r="R167" s="266"/>
      <c r="S167" s="266"/>
      <c r="T167" s="26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8" t="s">
        <v>164</v>
      </c>
      <c r="AU167" s="268" t="s">
        <v>88</v>
      </c>
      <c r="AV167" s="13" t="s">
        <v>88</v>
      </c>
      <c r="AW167" s="13" t="s">
        <v>32</v>
      </c>
      <c r="AX167" s="13" t="s">
        <v>78</v>
      </c>
      <c r="AY167" s="268" t="s">
        <v>155</v>
      </c>
    </row>
    <row r="168" s="13" customFormat="1">
      <c r="A168" s="13"/>
      <c r="B168" s="257"/>
      <c r="C168" s="258"/>
      <c r="D168" s="259" t="s">
        <v>164</v>
      </c>
      <c r="E168" s="260" t="s">
        <v>1</v>
      </c>
      <c r="F168" s="261" t="s">
        <v>229</v>
      </c>
      <c r="G168" s="258"/>
      <c r="H168" s="262">
        <v>3.7400000000000002</v>
      </c>
      <c r="I168" s="263"/>
      <c r="J168" s="258"/>
      <c r="K168" s="258"/>
      <c r="L168" s="264"/>
      <c r="M168" s="265"/>
      <c r="N168" s="266"/>
      <c r="O168" s="266"/>
      <c r="P168" s="266"/>
      <c r="Q168" s="266"/>
      <c r="R168" s="266"/>
      <c r="S168" s="266"/>
      <c r="T168" s="26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8" t="s">
        <v>164</v>
      </c>
      <c r="AU168" s="268" t="s">
        <v>88</v>
      </c>
      <c r="AV168" s="13" t="s">
        <v>88</v>
      </c>
      <c r="AW168" s="13" t="s">
        <v>32</v>
      </c>
      <c r="AX168" s="13" t="s">
        <v>78</v>
      </c>
      <c r="AY168" s="268" t="s">
        <v>155</v>
      </c>
    </row>
    <row r="169" s="14" customFormat="1">
      <c r="A169" s="14"/>
      <c r="B169" s="269"/>
      <c r="C169" s="270"/>
      <c r="D169" s="259" t="s">
        <v>164</v>
      </c>
      <c r="E169" s="271" t="s">
        <v>1</v>
      </c>
      <c r="F169" s="272" t="s">
        <v>166</v>
      </c>
      <c r="G169" s="270"/>
      <c r="H169" s="273">
        <v>10.560000000000001</v>
      </c>
      <c r="I169" s="274"/>
      <c r="J169" s="270"/>
      <c r="K169" s="270"/>
      <c r="L169" s="275"/>
      <c r="M169" s="276"/>
      <c r="N169" s="277"/>
      <c r="O169" s="277"/>
      <c r="P169" s="277"/>
      <c r="Q169" s="277"/>
      <c r="R169" s="277"/>
      <c r="S169" s="277"/>
      <c r="T169" s="27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79" t="s">
        <v>164</v>
      </c>
      <c r="AU169" s="279" t="s">
        <v>88</v>
      </c>
      <c r="AV169" s="14" t="s">
        <v>162</v>
      </c>
      <c r="AW169" s="14" t="s">
        <v>32</v>
      </c>
      <c r="AX169" s="14" t="s">
        <v>86</v>
      </c>
      <c r="AY169" s="279" t="s">
        <v>155</v>
      </c>
    </row>
    <row r="170" s="2" customFormat="1" ht="24.15" customHeight="1">
      <c r="A170" s="39"/>
      <c r="B170" s="40"/>
      <c r="C170" s="244" t="s">
        <v>189</v>
      </c>
      <c r="D170" s="244" t="s">
        <v>158</v>
      </c>
      <c r="E170" s="245" t="s">
        <v>478</v>
      </c>
      <c r="F170" s="246" t="s">
        <v>479</v>
      </c>
      <c r="G170" s="247" t="s">
        <v>161</v>
      </c>
      <c r="H170" s="248">
        <v>14.82</v>
      </c>
      <c r="I170" s="249"/>
      <c r="J170" s="250">
        <f>ROUND(I170*H170,2)</f>
        <v>0</v>
      </c>
      <c r="K170" s="251"/>
      <c r="L170" s="42"/>
      <c r="M170" s="252" t="s">
        <v>1</v>
      </c>
      <c r="N170" s="253" t="s">
        <v>43</v>
      </c>
      <c r="O170" s="92"/>
      <c r="P170" s="254">
        <f>O170*H170</f>
        <v>0</v>
      </c>
      <c r="Q170" s="254">
        <v>0.018380000000000001</v>
      </c>
      <c r="R170" s="254">
        <f>Q170*H170</f>
        <v>0.27239160000000001</v>
      </c>
      <c r="S170" s="254">
        <v>0</v>
      </c>
      <c r="T170" s="25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6" t="s">
        <v>162</v>
      </c>
      <c r="AT170" s="256" t="s">
        <v>158</v>
      </c>
      <c r="AU170" s="256" t="s">
        <v>88</v>
      </c>
      <c r="AY170" s="16" t="s">
        <v>155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6" t="s">
        <v>86</v>
      </c>
      <c r="BK170" s="144">
        <f>ROUND(I170*H170,2)</f>
        <v>0</v>
      </c>
      <c r="BL170" s="16" t="s">
        <v>162</v>
      </c>
      <c r="BM170" s="256" t="s">
        <v>480</v>
      </c>
    </row>
    <row r="171" s="2" customFormat="1" ht="24.15" customHeight="1">
      <c r="A171" s="39"/>
      <c r="B171" s="40"/>
      <c r="C171" s="244" t="s">
        <v>194</v>
      </c>
      <c r="D171" s="244" t="s">
        <v>158</v>
      </c>
      <c r="E171" s="245" t="s">
        <v>175</v>
      </c>
      <c r="F171" s="246" t="s">
        <v>176</v>
      </c>
      <c r="G171" s="247" t="s">
        <v>161</v>
      </c>
      <c r="H171" s="248">
        <v>24.852</v>
      </c>
      <c r="I171" s="249"/>
      <c r="J171" s="250">
        <f>ROUND(I171*H171,2)</f>
        <v>0</v>
      </c>
      <c r="K171" s="251"/>
      <c r="L171" s="42"/>
      <c r="M171" s="252" t="s">
        <v>1</v>
      </c>
      <c r="N171" s="253" t="s">
        <v>43</v>
      </c>
      <c r="O171" s="92"/>
      <c r="P171" s="254">
        <f>O171*H171</f>
        <v>0</v>
      </c>
      <c r="Q171" s="254">
        <v>0.0057000000000000002</v>
      </c>
      <c r="R171" s="254">
        <f>Q171*H171</f>
        <v>0.14165640000000002</v>
      </c>
      <c r="S171" s="254">
        <v>0</v>
      </c>
      <c r="T171" s="255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6" t="s">
        <v>162</v>
      </c>
      <c r="AT171" s="256" t="s">
        <v>158</v>
      </c>
      <c r="AU171" s="256" t="s">
        <v>88</v>
      </c>
      <c r="AY171" s="16" t="s">
        <v>155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86</v>
      </c>
      <c r="BK171" s="144">
        <f>ROUND(I171*H171,2)</f>
        <v>0</v>
      </c>
      <c r="BL171" s="16" t="s">
        <v>162</v>
      </c>
      <c r="BM171" s="256" t="s">
        <v>481</v>
      </c>
    </row>
    <row r="172" s="2" customFormat="1" ht="24.15" customHeight="1">
      <c r="A172" s="39"/>
      <c r="B172" s="40"/>
      <c r="C172" s="244" t="s">
        <v>199</v>
      </c>
      <c r="D172" s="244" t="s">
        <v>158</v>
      </c>
      <c r="E172" s="245" t="s">
        <v>180</v>
      </c>
      <c r="F172" s="246" t="s">
        <v>181</v>
      </c>
      <c r="G172" s="247" t="s">
        <v>182</v>
      </c>
      <c r="H172" s="248">
        <v>4</v>
      </c>
      <c r="I172" s="249"/>
      <c r="J172" s="250">
        <f>ROUND(I172*H172,2)</f>
        <v>0</v>
      </c>
      <c r="K172" s="251"/>
      <c r="L172" s="42"/>
      <c r="M172" s="252" t="s">
        <v>1</v>
      </c>
      <c r="N172" s="253" t="s">
        <v>43</v>
      </c>
      <c r="O172" s="92"/>
      <c r="P172" s="254">
        <f>O172*H172</f>
        <v>0</v>
      </c>
      <c r="Q172" s="254">
        <v>2.3010199999999998</v>
      </c>
      <c r="R172" s="254">
        <f>Q172*H172</f>
        <v>9.2040799999999994</v>
      </c>
      <c r="S172" s="254">
        <v>0</v>
      </c>
      <c r="T172" s="25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6" t="s">
        <v>162</v>
      </c>
      <c r="AT172" s="256" t="s">
        <v>158</v>
      </c>
      <c r="AU172" s="256" t="s">
        <v>88</v>
      </c>
      <c r="AY172" s="16" t="s">
        <v>155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6" t="s">
        <v>86</v>
      </c>
      <c r="BK172" s="144">
        <f>ROUND(I172*H172,2)</f>
        <v>0</v>
      </c>
      <c r="BL172" s="16" t="s">
        <v>162</v>
      </c>
      <c r="BM172" s="256" t="s">
        <v>482</v>
      </c>
    </row>
    <row r="173" s="13" customFormat="1">
      <c r="A173" s="13"/>
      <c r="B173" s="257"/>
      <c r="C173" s="258"/>
      <c r="D173" s="259" t="s">
        <v>164</v>
      </c>
      <c r="E173" s="260" t="s">
        <v>1</v>
      </c>
      <c r="F173" s="261" t="s">
        <v>483</v>
      </c>
      <c r="G173" s="258"/>
      <c r="H173" s="262">
        <v>4</v>
      </c>
      <c r="I173" s="263"/>
      <c r="J173" s="258"/>
      <c r="K173" s="258"/>
      <c r="L173" s="264"/>
      <c r="M173" s="265"/>
      <c r="N173" s="266"/>
      <c r="O173" s="266"/>
      <c r="P173" s="266"/>
      <c r="Q173" s="266"/>
      <c r="R173" s="266"/>
      <c r="S173" s="266"/>
      <c r="T173" s="26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8" t="s">
        <v>164</v>
      </c>
      <c r="AU173" s="268" t="s">
        <v>88</v>
      </c>
      <c r="AV173" s="13" t="s">
        <v>88</v>
      </c>
      <c r="AW173" s="13" t="s">
        <v>32</v>
      </c>
      <c r="AX173" s="13" t="s">
        <v>78</v>
      </c>
      <c r="AY173" s="268" t="s">
        <v>155</v>
      </c>
    </row>
    <row r="174" s="14" customFormat="1">
      <c r="A174" s="14"/>
      <c r="B174" s="269"/>
      <c r="C174" s="270"/>
      <c r="D174" s="259" t="s">
        <v>164</v>
      </c>
      <c r="E174" s="271" t="s">
        <v>1</v>
      </c>
      <c r="F174" s="272" t="s">
        <v>166</v>
      </c>
      <c r="G174" s="270"/>
      <c r="H174" s="273">
        <v>4</v>
      </c>
      <c r="I174" s="274"/>
      <c r="J174" s="270"/>
      <c r="K174" s="270"/>
      <c r="L174" s="275"/>
      <c r="M174" s="276"/>
      <c r="N174" s="277"/>
      <c r="O174" s="277"/>
      <c r="P174" s="277"/>
      <c r="Q174" s="277"/>
      <c r="R174" s="277"/>
      <c r="S174" s="277"/>
      <c r="T174" s="27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79" t="s">
        <v>164</v>
      </c>
      <c r="AU174" s="279" t="s">
        <v>88</v>
      </c>
      <c r="AV174" s="14" t="s">
        <v>162</v>
      </c>
      <c r="AW174" s="14" t="s">
        <v>32</v>
      </c>
      <c r="AX174" s="14" t="s">
        <v>86</v>
      </c>
      <c r="AY174" s="279" t="s">
        <v>155</v>
      </c>
    </row>
    <row r="175" s="2" customFormat="1" ht="24.15" customHeight="1">
      <c r="A175" s="39"/>
      <c r="B175" s="40"/>
      <c r="C175" s="244" t="s">
        <v>204</v>
      </c>
      <c r="D175" s="244" t="s">
        <v>158</v>
      </c>
      <c r="E175" s="245" t="s">
        <v>185</v>
      </c>
      <c r="F175" s="246" t="s">
        <v>186</v>
      </c>
      <c r="G175" s="247" t="s">
        <v>182</v>
      </c>
      <c r="H175" s="248">
        <v>0.049000000000000002</v>
      </c>
      <c r="I175" s="249"/>
      <c r="J175" s="250">
        <f>ROUND(I175*H175,2)</f>
        <v>0</v>
      </c>
      <c r="K175" s="251"/>
      <c r="L175" s="42"/>
      <c r="M175" s="252" t="s">
        <v>1</v>
      </c>
      <c r="N175" s="253" t="s">
        <v>43</v>
      </c>
      <c r="O175" s="92"/>
      <c r="P175" s="254">
        <f>O175*H175</f>
        <v>0</v>
      </c>
      <c r="Q175" s="254">
        <v>2.3010199999999998</v>
      </c>
      <c r="R175" s="254">
        <f>Q175*H175</f>
        <v>0.11274998</v>
      </c>
      <c r="S175" s="254">
        <v>0</v>
      </c>
      <c r="T175" s="255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56" t="s">
        <v>162</v>
      </c>
      <c r="AT175" s="256" t="s">
        <v>158</v>
      </c>
      <c r="AU175" s="256" t="s">
        <v>88</v>
      </c>
      <c r="AY175" s="16" t="s">
        <v>155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86</v>
      </c>
      <c r="BK175" s="144">
        <f>ROUND(I175*H175,2)</f>
        <v>0</v>
      </c>
      <c r="BL175" s="16" t="s">
        <v>162</v>
      </c>
      <c r="BM175" s="256" t="s">
        <v>484</v>
      </c>
    </row>
    <row r="176" s="13" customFormat="1">
      <c r="A176" s="13"/>
      <c r="B176" s="257"/>
      <c r="C176" s="258"/>
      <c r="D176" s="259" t="s">
        <v>164</v>
      </c>
      <c r="E176" s="260" t="s">
        <v>1</v>
      </c>
      <c r="F176" s="261" t="s">
        <v>485</v>
      </c>
      <c r="G176" s="258"/>
      <c r="H176" s="262">
        <v>0.049000000000000002</v>
      </c>
      <c r="I176" s="263"/>
      <c r="J176" s="258"/>
      <c r="K176" s="258"/>
      <c r="L176" s="264"/>
      <c r="M176" s="265"/>
      <c r="N176" s="266"/>
      <c r="O176" s="266"/>
      <c r="P176" s="266"/>
      <c r="Q176" s="266"/>
      <c r="R176" s="266"/>
      <c r="S176" s="266"/>
      <c r="T176" s="26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8" t="s">
        <v>164</v>
      </c>
      <c r="AU176" s="268" t="s">
        <v>88</v>
      </c>
      <c r="AV176" s="13" t="s">
        <v>88</v>
      </c>
      <c r="AW176" s="13" t="s">
        <v>32</v>
      </c>
      <c r="AX176" s="13" t="s">
        <v>78</v>
      </c>
      <c r="AY176" s="268" t="s">
        <v>155</v>
      </c>
    </row>
    <row r="177" s="14" customFormat="1">
      <c r="A177" s="14"/>
      <c r="B177" s="269"/>
      <c r="C177" s="270"/>
      <c r="D177" s="259" t="s">
        <v>164</v>
      </c>
      <c r="E177" s="271" t="s">
        <v>1</v>
      </c>
      <c r="F177" s="272" t="s">
        <v>166</v>
      </c>
      <c r="G177" s="270"/>
      <c r="H177" s="273">
        <v>0.049000000000000002</v>
      </c>
      <c r="I177" s="274"/>
      <c r="J177" s="270"/>
      <c r="K177" s="270"/>
      <c r="L177" s="275"/>
      <c r="M177" s="276"/>
      <c r="N177" s="277"/>
      <c r="O177" s="277"/>
      <c r="P177" s="277"/>
      <c r="Q177" s="277"/>
      <c r="R177" s="277"/>
      <c r="S177" s="277"/>
      <c r="T177" s="27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79" t="s">
        <v>164</v>
      </c>
      <c r="AU177" s="279" t="s">
        <v>88</v>
      </c>
      <c r="AV177" s="14" t="s">
        <v>162</v>
      </c>
      <c r="AW177" s="14" t="s">
        <v>32</v>
      </c>
      <c r="AX177" s="14" t="s">
        <v>86</v>
      </c>
      <c r="AY177" s="279" t="s">
        <v>155</v>
      </c>
    </row>
    <row r="178" s="2" customFormat="1" ht="16.5" customHeight="1">
      <c r="A178" s="39"/>
      <c r="B178" s="40"/>
      <c r="C178" s="244" t="s">
        <v>209</v>
      </c>
      <c r="D178" s="244" t="s">
        <v>158</v>
      </c>
      <c r="E178" s="245" t="s">
        <v>190</v>
      </c>
      <c r="F178" s="246" t="s">
        <v>486</v>
      </c>
      <c r="G178" s="247" t="s">
        <v>192</v>
      </c>
      <c r="H178" s="248">
        <v>2</v>
      </c>
      <c r="I178" s="249"/>
      <c r="J178" s="250">
        <f>ROUND(I178*H178,2)</f>
        <v>0</v>
      </c>
      <c r="K178" s="251"/>
      <c r="L178" s="42"/>
      <c r="M178" s="252" t="s">
        <v>1</v>
      </c>
      <c r="N178" s="253" t="s">
        <v>43</v>
      </c>
      <c r="O178" s="92"/>
      <c r="P178" s="254">
        <f>O178*H178</f>
        <v>0</v>
      </c>
      <c r="Q178" s="254">
        <v>0.04684</v>
      </c>
      <c r="R178" s="254">
        <f>Q178*H178</f>
        <v>0.093679999999999999</v>
      </c>
      <c r="S178" s="254">
        <v>0</v>
      </c>
      <c r="T178" s="255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6" t="s">
        <v>162</v>
      </c>
      <c r="AT178" s="256" t="s">
        <v>158</v>
      </c>
      <c r="AU178" s="256" t="s">
        <v>88</v>
      </c>
      <c r="AY178" s="16" t="s">
        <v>155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86</v>
      </c>
      <c r="BK178" s="144">
        <f>ROUND(I178*H178,2)</f>
        <v>0</v>
      </c>
      <c r="BL178" s="16" t="s">
        <v>162</v>
      </c>
      <c r="BM178" s="256" t="s">
        <v>487</v>
      </c>
    </row>
    <row r="179" s="2" customFormat="1" ht="16.5" customHeight="1">
      <c r="A179" s="39"/>
      <c r="B179" s="40"/>
      <c r="C179" s="280" t="s">
        <v>214</v>
      </c>
      <c r="D179" s="280" t="s">
        <v>195</v>
      </c>
      <c r="E179" s="281" t="s">
        <v>196</v>
      </c>
      <c r="F179" s="282" t="s">
        <v>197</v>
      </c>
      <c r="G179" s="283" t="s">
        <v>192</v>
      </c>
      <c r="H179" s="284">
        <v>2</v>
      </c>
      <c r="I179" s="285"/>
      <c r="J179" s="286">
        <f>ROUND(I179*H179,2)</f>
        <v>0</v>
      </c>
      <c r="K179" s="287"/>
      <c r="L179" s="288"/>
      <c r="M179" s="289" t="s">
        <v>1</v>
      </c>
      <c r="N179" s="290" t="s">
        <v>43</v>
      </c>
      <c r="O179" s="92"/>
      <c r="P179" s="254">
        <f>O179*H179</f>
        <v>0</v>
      </c>
      <c r="Q179" s="254">
        <v>0.0106</v>
      </c>
      <c r="R179" s="254">
        <f>Q179*H179</f>
        <v>0.0212</v>
      </c>
      <c r="S179" s="254">
        <v>0</v>
      </c>
      <c r="T179" s="255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6" t="s">
        <v>194</v>
      </c>
      <c r="AT179" s="256" t="s">
        <v>195</v>
      </c>
      <c r="AU179" s="256" t="s">
        <v>88</v>
      </c>
      <c r="AY179" s="16" t="s">
        <v>155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6" t="s">
        <v>86</v>
      </c>
      <c r="BK179" s="144">
        <f>ROUND(I179*H179,2)</f>
        <v>0</v>
      </c>
      <c r="BL179" s="16" t="s">
        <v>162</v>
      </c>
      <c r="BM179" s="256" t="s">
        <v>488</v>
      </c>
    </row>
    <row r="180" s="12" customFormat="1" ht="22.8" customHeight="1">
      <c r="A180" s="12"/>
      <c r="B180" s="228"/>
      <c r="C180" s="229"/>
      <c r="D180" s="230" t="s">
        <v>77</v>
      </c>
      <c r="E180" s="242" t="s">
        <v>199</v>
      </c>
      <c r="F180" s="242" t="s">
        <v>200</v>
      </c>
      <c r="G180" s="229"/>
      <c r="H180" s="229"/>
      <c r="I180" s="232"/>
      <c r="J180" s="243">
        <f>BK180</f>
        <v>0</v>
      </c>
      <c r="K180" s="229"/>
      <c r="L180" s="234"/>
      <c r="M180" s="235"/>
      <c r="N180" s="236"/>
      <c r="O180" s="236"/>
      <c r="P180" s="237">
        <f>SUM(P181:P198)</f>
        <v>0</v>
      </c>
      <c r="Q180" s="236"/>
      <c r="R180" s="237">
        <f>SUM(R181:R198)</f>
        <v>0.00044799999999999999</v>
      </c>
      <c r="S180" s="236"/>
      <c r="T180" s="238">
        <f>SUM(T181:T198)</f>
        <v>2.06175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39" t="s">
        <v>86</v>
      </c>
      <c r="AT180" s="240" t="s">
        <v>77</v>
      </c>
      <c r="AU180" s="240" t="s">
        <v>86</v>
      </c>
      <c r="AY180" s="239" t="s">
        <v>155</v>
      </c>
      <c r="BK180" s="241">
        <f>SUM(BK181:BK198)</f>
        <v>0</v>
      </c>
    </row>
    <row r="181" s="2" customFormat="1" ht="24.15" customHeight="1">
      <c r="A181" s="39"/>
      <c r="B181" s="40"/>
      <c r="C181" s="244" t="s">
        <v>219</v>
      </c>
      <c r="D181" s="244" t="s">
        <v>158</v>
      </c>
      <c r="E181" s="245" t="s">
        <v>201</v>
      </c>
      <c r="F181" s="246" t="s">
        <v>202</v>
      </c>
      <c r="G181" s="247" t="s">
        <v>161</v>
      </c>
      <c r="H181" s="248">
        <v>11.199999999999999</v>
      </c>
      <c r="I181" s="249"/>
      <c r="J181" s="250">
        <f>ROUND(I181*H181,2)</f>
        <v>0</v>
      </c>
      <c r="K181" s="251"/>
      <c r="L181" s="42"/>
      <c r="M181" s="252" t="s">
        <v>1</v>
      </c>
      <c r="N181" s="253" t="s">
        <v>43</v>
      </c>
      <c r="O181" s="92"/>
      <c r="P181" s="254">
        <f>O181*H181</f>
        <v>0</v>
      </c>
      <c r="Q181" s="254">
        <v>4.0000000000000003E-05</v>
      </c>
      <c r="R181" s="254">
        <f>Q181*H181</f>
        <v>0.00044799999999999999</v>
      </c>
      <c r="S181" s="254">
        <v>0</v>
      </c>
      <c r="T181" s="255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56" t="s">
        <v>162</v>
      </c>
      <c r="AT181" s="256" t="s">
        <v>158</v>
      </c>
      <c r="AU181" s="256" t="s">
        <v>88</v>
      </c>
      <c r="AY181" s="16" t="s">
        <v>155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86</v>
      </c>
      <c r="BK181" s="144">
        <f>ROUND(I181*H181,2)</f>
        <v>0</v>
      </c>
      <c r="BL181" s="16" t="s">
        <v>162</v>
      </c>
      <c r="BM181" s="256" t="s">
        <v>489</v>
      </c>
    </row>
    <row r="182" s="2" customFormat="1" ht="21.75" customHeight="1">
      <c r="A182" s="39"/>
      <c r="B182" s="40"/>
      <c r="C182" s="244" t="s">
        <v>224</v>
      </c>
      <c r="D182" s="244" t="s">
        <v>158</v>
      </c>
      <c r="E182" s="245" t="s">
        <v>205</v>
      </c>
      <c r="F182" s="246" t="s">
        <v>206</v>
      </c>
      <c r="G182" s="247" t="s">
        <v>161</v>
      </c>
      <c r="H182" s="248">
        <v>7.4699999999999998</v>
      </c>
      <c r="I182" s="249"/>
      <c r="J182" s="250">
        <f>ROUND(I182*H182,2)</f>
        <v>0</v>
      </c>
      <c r="K182" s="251"/>
      <c r="L182" s="42"/>
      <c r="M182" s="252" t="s">
        <v>1</v>
      </c>
      <c r="N182" s="253" t="s">
        <v>43</v>
      </c>
      <c r="O182" s="92"/>
      <c r="P182" s="254">
        <f>O182*H182</f>
        <v>0</v>
      </c>
      <c r="Q182" s="254">
        <v>0</v>
      </c>
      <c r="R182" s="254">
        <f>Q182*H182</f>
        <v>0</v>
      </c>
      <c r="S182" s="254">
        <v>0.13100000000000001</v>
      </c>
      <c r="T182" s="255">
        <f>S182*H182</f>
        <v>0.97857000000000005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56" t="s">
        <v>162</v>
      </c>
      <c r="AT182" s="256" t="s">
        <v>158</v>
      </c>
      <c r="AU182" s="256" t="s">
        <v>88</v>
      </c>
      <c r="AY182" s="16" t="s">
        <v>155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86</v>
      </c>
      <c r="BK182" s="144">
        <f>ROUND(I182*H182,2)</f>
        <v>0</v>
      </c>
      <c r="BL182" s="16" t="s">
        <v>162</v>
      </c>
      <c r="BM182" s="256" t="s">
        <v>490</v>
      </c>
    </row>
    <row r="183" s="13" customFormat="1">
      <c r="A183" s="13"/>
      <c r="B183" s="257"/>
      <c r="C183" s="258"/>
      <c r="D183" s="259" t="s">
        <v>164</v>
      </c>
      <c r="E183" s="260" t="s">
        <v>1</v>
      </c>
      <c r="F183" s="261" t="s">
        <v>491</v>
      </c>
      <c r="G183" s="258"/>
      <c r="H183" s="262">
        <v>4.6500000000000004</v>
      </c>
      <c r="I183" s="263"/>
      <c r="J183" s="258"/>
      <c r="K183" s="258"/>
      <c r="L183" s="264"/>
      <c r="M183" s="265"/>
      <c r="N183" s="266"/>
      <c r="O183" s="266"/>
      <c r="P183" s="266"/>
      <c r="Q183" s="266"/>
      <c r="R183" s="266"/>
      <c r="S183" s="266"/>
      <c r="T183" s="26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8" t="s">
        <v>164</v>
      </c>
      <c r="AU183" s="268" t="s">
        <v>88</v>
      </c>
      <c r="AV183" s="13" t="s">
        <v>88</v>
      </c>
      <c r="AW183" s="13" t="s">
        <v>32</v>
      </c>
      <c r="AX183" s="13" t="s">
        <v>78</v>
      </c>
      <c r="AY183" s="268" t="s">
        <v>155</v>
      </c>
    </row>
    <row r="184" s="13" customFormat="1">
      <c r="A184" s="13"/>
      <c r="B184" s="257"/>
      <c r="C184" s="258"/>
      <c r="D184" s="259" t="s">
        <v>164</v>
      </c>
      <c r="E184" s="260" t="s">
        <v>1</v>
      </c>
      <c r="F184" s="261" t="s">
        <v>492</v>
      </c>
      <c r="G184" s="258"/>
      <c r="H184" s="262">
        <v>5.2199999999999998</v>
      </c>
      <c r="I184" s="263"/>
      <c r="J184" s="258"/>
      <c r="K184" s="258"/>
      <c r="L184" s="264"/>
      <c r="M184" s="265"/>
      <c r="N184" s="266"/>
      <c r="O184" s="266"/>
      <c r="P184" s="266"/>
      <c r="Q184" s="266"/>
      <c r="R184" s="266"/>
      <c r="S184" s="266"/>
      <c r="T184" s="26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8" t="s">
        <v>164</v>
      </c>
      <c r="AU184" s="268" t="s">
        <v>88</v>
      </c>
      <c r="AV184" s="13" t="s">
        <v>88</v>
      </c>
      <c r="AW184" s="13" t="s">
        <v>32</v>
      </c>
      <c r="AX184" s="13" t="s">
        <v>78</v>
      </c>
      <c r="AY184" s="268" t="s">
        <v>155</v>
      </c>
    </row>
    <row r="185" s="13" customFormat="1">
      <c r="A185" s="13"/>
      <c r="B185" s="257"/>
      <c r="C185" s="258"/>
      <c r="D185" s="259" t="s">
        <v>164</v>
      </c>
      <c r="E185" s="260" t="s">
        <v>1</v>
      </c>
      <c r="F185" s="261" t="s">
        <v>493</v>
      </c>
      <c r="G185" s="258"/>
      <c r="H185" s="262">
        <v>-2.3999999999999999</v>
      </c>
      <c r="I185" s="263"/>
      <c r="J185" s="258"/>
      <c r="K185" s="258"/>
      <c r="L185" s="264"/>
      <c r="M185" s="265"/>
      <c r="N185" s="266"/>
      <c r="O185" s="266"/>
      <c r="P185" s="266"/>
      <c r="Q185" s="266"/>
      <c r="R185" s="266"/>
      <c r="S185" s="266"/>
      <c r="T185" s="26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8" t="s">
        <v>164</v>
      </c>
      <c r="AU185" s="268" t="s">
        <v>88</v>
      </c>
      <c r="AV185" s="13" t="s">
        <v>88</v>
      </c>
      <c r="AW185" s="13" t="s">
        <v>32</v>
      </c>
      <c r="AX185" s="13" t="s">
        <v>78</v>
      </c>
      <c r="AY185" s="268" t="s">
        <v>155</v>
      </c>
    </row>
    <row r="186" s="14" customFormat="1">
      <c r="A186" s="14"/>
      <c r="B186" s="269"/>
      <c r="C186" s="270"/>
      <c r="D186" s="259" t="s">
        <v>164</v>
      </c>
      <c r="E186" s="271" t="s">
        <v>1</v>
      </c>
      <c r="F186" s="272" t="s">
        <v>166</v>
      </c>
      <c r="G186" s="270"/>
      <c r="H186" s="273">
        <v>7.4699999999999998</v>
      </c>
      <c r="I186" s="274"/>
      <c r="J186" s="270"/>
      <c r="K186" s="270"/>
      <c r="L186" s="275"/>
      <c r="M186" s="276"/>
      <c r="N186" s="277"/>
      <c r="O186" s="277"/>
      <c r="P186" s="277"/>
      <c r="Q186" s="277"/>
      <c r="R186" s="277"/>
      <c r="S186" s="277"/>
      <c r="T186" s="27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79" t="s">
        <v>164</v>
      </c>
      <c r="AU186" s="279" t="s">
        <v>88</v>
      </c>
      <c r="AV186" s="14" t="s">
        <v>162</v>
      </c>
      <c r="AW186" s="14" t="s">
        <v>32</v>
      </c>
      <c r="AX186" s="14" t="s">
        <v>86</v>
      </c>
      <c r="AY186" s="279" t="s">
        <v>155</v>
      </c>
    </row>
    <row r="187" s="2" customFormat="1" ht="24.15" customHeight="1">
      <c r="A187" s="39"/>
      <c r="B187" s="40"/>
      <c r="C187" s="244" t="s">
        <v>8</v>
      </c>
      <c r="D187" s="244" t="s">
        <v>158</v>
      </c>
      <c r="E187" s="245" t="s">
        <v>210</v>
      </c>
      <c r="F187" s="246" t="s">
        <v>211</v>
      </c>
      <c r="G187" s="247" t="s">
        <v>161</v>
      </c>
      <c r="H187" s="248">
        <v>4</v>
      </c>
      <c r="I187" s="249"/>
      <c r="J187" s="250">
        <f>ROUND(I187*H187,2)</f>
        <v>0</v>
      </c>
      <c r="K187" s="251"/>
      <c r="L187" s="42"/>
      <c r="M187" s="252" t="s">
        <v>1</v>
      </c>
      <c r="N187" s="253" t="s">
        <v>43</v>
      </c>
      <c r="O187" s="92"/>
      <c r="P187" s="254">
        <f>O187*H187</f>
        <v>0</v>
      </c>
      <c r="Q187" s="254">
        <v>0</v>
      </c>
      <c r="R187" s="254">
        <f>Q187*H187</f>
        <v>0</v>
      </c>
      <c r="S187" s="254">
        <v>0.035000000000000003</v>
      </c>
      <c r="T187" s="255">
        <f>S187*H187</f>
        <v>0.14000000000000001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56" t="s">
        <v>162</v>
      </c>
      <c r="AT187" s="256" t="s">
        <v>158</v>
      </c>
      <c r="AU187" s="256" t="s">
        <v>88</v>
      </c>
      <c r="AY187" s="16" t="s">
        <v>155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86</v>
      </c>
      <c r="BK187" s="144">
        <f>ROUND(I187*H187,2)</f>
        <v>0</v>
      </c>
      <c r="BL187" s="16" t="s">
        <v>162</v>
      </c>
      <c r="BM187" s="256" t="s">
        <v>494</v>
      </c>
    </row>
    <row r="188" s="13" customFormat="1">
      <c r="A188" s="13"/>
      <c r="B188" s="257"/>
      <c r="C188" s="258"/>
      <c r="D188" s="259" t="s">
        <v>164</v>
      </c>
      <c r="E188" s="260" t="s">
        <v>1</v>
      </c>
      <c r="F188" s="261" t="s">
        <v>483</v>
      </c>
      <c r="G188" s="258"/>
      <c r="H188" s="262">
        <v>4</v>
      </c>
      <c r="I188" s="263"/>
      <c r="J188" s="258"/>
      <c r="K188" s="258"/>
      <c r="L188" s="264"/>
      <c r="M188" s="265"/>
      <c r="N188" s="266"/>
      <c r="O188" s="266"/>
      <c r="P188" s="266"/>
      <c r="Q188" s="266"/>
      <c r="R188" s="266"/>
      <c r="S188" s="266"/>
      <c r="T188" s="26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8" t="s">
        <v>164</v>
      </c>
      <c r="AU188" s="268" t="s">
        <v>88</v>
      </c>
      <c r="AV188" s="13" t="s">
        <v>88</v>
      </c>
      <c r="AW188" s="13" t="s">
        <v>32</v>
      </c>
      <c r="AX188" s="13" t="s">
        <v>78</v>
      </c>
      <c r="AY188" s="268" t="s">
        <v>155</v>
      </c>
    </row>
    <row r="189" s="14" customFormat="1">
      <c r="A189" s="14"/>
      <c r="B189" s="269"/>
      <c r="C189" s="270"/>
      <c r="D189" s="259" t="s">
        <v>164</v>
      </c>
      <c r="E189" s="271" t="s">
        <v>1</v>
      </c>
      <c r="F189" s="272" t="s">
        <v>166</v>
      </c>
      <c r="G189" s="270"/>
      <c r="H189" s="273">
        <v>4</v>
      </c>
      <c r="I189" s="274"/>
      <c r="J189" s="270"/>
      <c r="K189" s="270"/>
      <c r="L189" s="275"/>
      <c r="M189" s="276"/>
      <c r="N189" s="277"/>
      <c r="O189" s="277"/>
      <c r="P189" s="277"/>
      <c r="Q189" s="277"/>
      <c r="R189" s="277"/>
      <c r="S189" s="277"/>
      <c r="T189" s="27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79" t="s">
        <v>164</v>
      </c>
      <c r="AU189" s="279" t="s">
        <v>88</v>
      </c>
      <c r="AV189" s="14" t="s">
        <v>162</v>
      </c>
      <c r="AW189" s="14" t="s">
        <v>32</v>
      </c>
      <c r="AX189" s="14" t="s">
        <v>86</v>
      </c>
      <c r="AY189" s="279" t="s">
        <v>155</v>
      </c>
    </row>
    <row r="190" s="2" customFormat="1" ht="21.75" customHeight="1">
      <c r="A190" s="39"/>
      <c r="B190" s="40"/>
      <c r="C190" s="244" t="s">
        <v>237</v>
      </c>
      <c r="D190" s="244" t="s">
        <v>158</v>
      </c>
      <c r="E190" s="245" t="s">
        <v>220</v>
      </c>
      <c r="F190" s="246" t="s">
        <v>221</v>
      </c>
      <c r="G190" s="247" t="s">
        <v>161</v>
      </c>
      <c r="H190" s="248">
        <v>1.6000000000000001</v>
      </c>
      <c r="I190" s="249"/>
      <c r="J190" s="250">
        <f>ROUND(I190*H190,2)</f>
        <v>0</v>
      </c>
      <c r="K190" s="251"/>
      <c r="L190" s="42"/>
      <c r="M190" s="252" t="s">
        <v>1</v>
      </c>
      <c r="N190" s="253" t="s">
        <v>43</v>
      </c>
      <c r="O190" s="92"/>
      <c r="P190" s="254">
        <f>O190*H190</f>
        <v>0</v>
      </c>
      <c r="Q190" s="254">
        <v>0</v>
      </c>
      <c r="R190" s="254">
        <f>Q190*H190</f>
        <v>0</v>
      </c>
      <c r="S190" s="254">
        <v>0.075999999999999998</v>
      </c>
      <c r="T190" s="255">
        <f>S190*H190</f>
        <v>0.1216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6" t="s">
        <v>162</v>
      </c>
      <c r="AT190" s="256" t="s">
        <v>158</v>
      </c>
      <c r="AU190" s="256" t="s">
        <v>88</v>
      </c>
      <c r="AY190" s="16" t="s">
        <v>155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6" t="s">
        <v>86</v>
      </c>
      <c r="BK190" s="144">
        <f>ROUND(I190*H190,2)</f>
        <v>0</v>
      </c>
      <c r="BL190" s="16" t="s">
        <v>162</v>
      </c>
      <c r="BM190" s="256" t="s">
        <v>495</v>
      </c>
    </row>
    <row r="191" s="13" customFormat="1">
      <c r="A191" s="13"/>
      <c r="B191" s="257"/>
      <c r="C191" s="258"/>
      <c r="D191" s="259" t="s">
        <v>164</v>
      </c>
      <c r="E191" s="260" t="s">
        <v>1</v>
      </c>
      <c r="F191" s="261" t="s">
        <v>496</v>
      </c>
      <c r="G191" s="258"/>
      <c r="H191" s="262">
        <v>1.6000000000000001</v>
      </c>
      <c r="I191" s="263"/>
      <c r="J191" s="258"/>
      <c r="K191" s="258"/>
      <c r="L191" s="264"/>
      <c r="M191" s="265"/>
      <c r="N191" s="266"/>
      <c r="O191" s="266"/>
      <c r="P191" s="266"/>
      <c r="Q191" s="266"/>
      <c r="R191" s="266"/>
      <c r="S191" s="266"/>
      <c r="T191" s="26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8" t="s">
        <v>164</v>
      </c>
      <c r="AU191" s="268" t="s">
        <v>88</v>
      </c>
      <c r="AV191" s="13" t="s">
        <v>88</v>
      </c>
      <c r="AW191" s="13" t="s">
        <v>32</v>
      </c>
      <c r="AX191" s="13" t="s">
        <v>78</v>
      </c>
      <c r="AY191" s="268" t="s">
        <v>155</v>
      </c>
    </row>
    <row r="192" s="14" customFormat="1">
      <c r="A192" s="14"/>
      <c r="B192" s="269"/>
      <c r="C192" s="270"/>
      <c r="D192" s="259" t="s">
        <v>164</v>
      </c>
      <c r="E192" s="271" t="s">
        <v>1</v>
      </c>
      <c r="F192" s="272" t="s">
        <v>166</v>
      </c>
      <c r="G192" s="270"/>
      <c r="H192" s="273">
        <v>1.6000000000000001</v>
      </c>
      <c r="I192" s="274"/>
      <c r="J192" s="270"/>
      <c r="K192" s="270"/>
      <c r="L192" s="275"/>
      <c r="M192" s="276"/>
      <c r="N192" s="277"/>
      <c r="O192" s="277"/>
      <c r="P192" s="277"/>
      <c r="Q192" s="277"/>
      <c r="R192" s="277"/>
      <c r="S192" s="277"/>
      <c r="T192" s="27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79" t="s">
        <v>164</v>
      </c>
      <c r="AU192" s="279" t="s">
        <v>88</v>
      </c>
      <c r="AV192" s="14" t="s">
        <v>162</v>
      </c>
      <c r="AW192" s="14" t="s">
        <v>32</v>
      </c>
      <c r="AX192" s="14" t="s">
        <v>86</v>
      </c>
      <c r="AY192" s="279" t="s">
        <v>155</v>
      </c>
    </row>
    <row r="193" s="2" customFormat="1" ht="24.15" customHeight="1">
      <c r="A193" s="39"/>
      <c r="B193" s="40"/>
      <c r="C193" s="244" t="s">
        <v>241</v>
      </c>
      <c r="D193" s="244" t="s">
        <v>158</v>
      </c>
      <c r="E193" s="245" t="s">
        <v>497</v>
      </c>
      <c r="F193" s="246" t="s">
        <v>498</v>
      </c>
      <c r="G193" s="247" t="s">
        <v>406</v>
      </c>
      <c r="H193" s="248">
        <v>11.5</v>
      </c>
      <c r="I193" s="249"/>
      <c r="J193" s="250">
        <f>ROUND(I193*H193,2)</f>
        <v>0</v>
      </c>
      <c r="K193" s="251"/>
      <c r="L193" s="42"/>
      <c r="M193" s="252" t="s">
        <v>1</v>
      </c>
      <c r="N193" s="253" t="s">
        <v>43</v>
      </c>
      <c r="O193" s="92"/>
      <c r="P193" s="254">
        <f>O193*H193</f>
        <v>0</v>
      </c>
      <c r="Q193" s="254">
        <v>0</v>
      </c>
      <c r="R193" s="254">
        <f>Q193*H193</f>
        <v>0</v>
      </c>
      <c r="S193" s="254">
        <v>0.0089999999999999993</v>
      </c>
      <c r="T193" s="255">
        <f>S193*H193</f>
        <v>0.1035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56" t="s">
        <v>162</v>
      </c>
      <c r="AT193" s="256" t="s">
        <v>158</v>
      </c>
      <c r="AU193" s="256" t="s">
        <v>88</v>
      </c>
      <c r="AY193" s="16" t="s">
        <v>155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6" t="s">
        <v>86</v>
      </c>
      <c r="BK193" s="144">
        <f>ROUND(I193*H193,2)</f>
        <v>0</v>
      </c>
      <c r="BL193" s="16" t="s">
        <v>162</v>
      </c>
      <c r="BM193" s="256" t="s">
        <v>499</v>
      </c>
    </row>
    <row r="194" s="2" customFormat="1" ht="24.15" customHeight="1">
      <c r="A194" s="39"/>
      <c r="B194" s="40"/>
      <c r="C194" s="244" t="s">
        <v>246</v>
      </c>
      <c r="D194" s="244" t="s">
        <v>158</v>
      </c>
      <c r="E194" s="245" t="s">
        <v>500</v>
      </c>
      <c r="F194" s="246" t="s">
        <v>501</v>
      </c>
      <c r="G194" s="247" t="s">
        <v>406</v>
      </c>
      <c r="H194" s="248">
        <v>2.2999999999999998</v>
      </c>
      <c r="I194" s="249"/>
      <c r="J194" s="250">
        <f>ROUND(I194*H194,2)</f>
        <v>0</v>
      </c>
      <c r="K194" s="251"/>
      <c r="L194" s="42"/>
      <c r="M194" s="252" t="s">
        <v>1</v>
      </c>
      <c r="N194" s="253" t="s">
        <v>43</v>
      </c>
      <c r="O194" s="92"/>
      <c r="P194" s="254">
        <f>O194*H194</f>
        <v>0</v>
      </c>
      <c r="Q194" s="254">
        <v>0</v>
      </c>
      <c r="R194" s="254">
        <f>Q194*H194</f>
        <v>0</v>
      </c>
      <c r="S194" s="254">
        <v>0</v>
      </c>
      <c r="T194" s="255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6" t="s">
        <v>162</v>
      </c>
      <c r="AT194" s="256" t="s">
        <v>158</v>
      </c>
      <c r="AU194" s="256" t="s">
        <v>88</v>
      </c>
      <c r="AY194" s="16" t="s">
        <v>155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6" t="s">
        <v>86</v>
      </c>
      <c r="BK194" s="144">
        <f>ROUND(I194*H194,2)</f>
        <v>0</v>
      </c>
      <c r="BL194" s="16" t="s">
        <v>162</v>
      </c>
      <c r="BM194" s="256" t="s">
        <v>502</v>
      </c>
    </row>
    <row r="195" s="2" customFormat="1" ht="24.15" customHeight="1">
      <c r="A195" s="39"/>
      <c r="B195" s="40"/>
      <c r="C195" s="244" t="s">
        <v>252</v>
      </c>
      <c r="D195" s="244" t="s">
        <v>158</v>
      </c>
      <c r="E195" s="245" t="s">
        <v>225</v>
      </c>
      <c r="F195" s="246" t="s">
        <v>226</v>
      </c>
      <c r="G195" s="247" t="s">
        <v>161</v>
      </c>
      <c r="H195" s="248">
        <v>10.560000000000001</v>
      </c>
      <c r="I195" s="249"/>
      <c r="J195" s="250">
        <f>ROUND(I195*H195,2)</f>
        <v>0</v>
      </c>
      <c r="K195" s="251"/>
      <c r="L195" s="42"/>
      <c r="M195" s="252" t="s">
        <v>1</v>
      </c>
      <c r="N195" s="253" t="s">
        <v>43</v>
      </c>
      <c r="O195" s="92"/>
      <c r="P195" s="254">
        <f>O195*H195</f>
        <v>0</v>
      </c>
      <c r="Q195" s="254">
        <v>0</v>
      </c>
      <c r="R195" s="254">
        <f>Q195*H195</f>
        <v>0</v>
      </c>
      <c r="S195" s="254">
        <v>0.068000000000000005</v>
      </c>
      <c r="T195" s="255">
        <f>S195*H195</f>
        <v>0.71808000000000005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56" t="s">
        <v>162</v>
      </c>
      <c r="AT195" s="256" t="s">
        <v>158</v>
      </c>
      <c r="AU195" s="256" t="s">
        <v>88</v>
      </c>
      <c r="AY195" s="16" t="s">
        <v>155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86</v>
      </c>
      <c r="BK195" s="144">
        <f>ROUND(I195*H195,2)</f>
        <v>0</v>
      </c>
      <c r="BL195" s="16" t="s">
        <v>162</v>
      </c>
      <c r="BM195" s="256" t="s">
        <v>503</v>
      </c>
    </row>
    <row r="196" s="13" customFormat="1">
      <c r="A196" s="13"/>
      <c r="B196" s="257"/>
      <c r="C196" s="258"/>
      <c r="D196" s="259" t="s">
        <v>164</v>
      </c>
      <c r="E196" s="260" t="s">
        <v>1</v>
      </c>
      <c r="F196" s="261" t="s">
        <v>477</v>
      </c>
      <c r="G196" s="258"/>
      <c r="H196" s="262">
        <v>6.8200000000000003</v>
      </c>
      <c r="I196" s="263"/>
      <c r="J196" s="258"/>
      <c r="K196" s="258"/>
      <c r="L196" s="264"/>
      <c r="M196" s="265"/>
      <c r="N196" s="266"/>
      <c r="O196" s="266"/>
      <c r="P196" s="266"/>
      <c r="Q196" s="266"/>
      <c r="R196" s="266"/>
      <c r="S196" s="266"/>
      <c r="T196" s="26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8" t="s">
        <v>164</v>
      </c>
      <c r="AU196" s="268" t="s">
        <v>88</v>
      </c>
      <c r="AV196" s="13" t="s">
        <v>88</v>
      </c>
      <c r="AW196" s="13" t="s">
        <v>32</v>
      </c>
      <c r="AX196" s="13" t="s">
        <v>78</v>
      </c>
      <c r="AY196" s="268" t="s">
        <v>155</v>
      </c>
    </row>
    <row r="197" s="13" customFormat="1">
      <c r="A197" s="13"/>
      <c r="B197" s="257"/>
      <c r="C197" s="258"/>
      <c r="D197" s="259" t="s">
        <v>164</v>
      </c>
      <c r="E197" s="260" t="s">
        <v>1</v>
      </c>
      <c r="F197" s="261" t="s">
        <v>229</v>
      </c>
      <c r="G197" s="258"/>
      <c r="H197" s="262">
        <v>3.7400000000000002</v>
      </c>
      <c r="I197" s="263"/>
      <c r="J197" s="258"/>
      <c r="K197" s="258"/>
      <c r="L197" s="264"/>
      <c r="M197" s="265"/>
      <c r="N197" s="266"/>
      <c r="O197" s="266"/>
      <c r="P197" s="266"/>
      <c r="Q197" s="266"/>
      <c r="R197" s="266"/>
      <c r="S197" s="266"/>
      <c r="T197" s="26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8" t="s">
        <v>164</v>
      </c>
      <c r="AU197" s="268" t="s">
        <v>88</v>
      </c>
      <c r="AV197" s="13" t="s">
        <v>88</v>
      </c>
      <c r="AW197" s="13" t="s">
        <v>32</v>
      </c>
      <c r="AX197" s="13" t="s">
        <v>78</v>
      </c>
      <c r="AY197" s="268" t="s">
        <v>155</v>
      </c>
    </row>
    <row r="198" s="14" customFormat="1">
      <c r="A198" s="14"/>
      <c r="B198" s="269"/>
      <c r="C198" s="270"/>
      <c r="D198" s="259" t="s">
        <v>164</v>
      </c>
      <c r="E198" s="271" t="s">
        <v>1</v>
      </c>
      <c r="F198" s="272" t="s">
        <v>166</v>
      </c>
      <c r="G198" s="270"/>
      <c r="H198" s="273">
        <v>10.560000000000001</v>
      </c>
      <c r="I198" s="274"/>
      <c r="J198" s="270"/>
      <c r="K198" s="270"/>
      <c r="L198" s="275"/>
      <c r="M198" s="276"/>
      <c r="N198" s="277"/>
      <c r="O198" s="277"/>
      <c r="P198" s="277"/>
      <c r="Q198" s="277"/>
      <c r="R198" s="277"/>
      <c r="S198" s="277"/>
      <c r="T198" s="278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79" t="s">
        <v>164</v>
      </c>
      <c r="AU198" s="279" t="s">
        <v>88</v>
      </c>
      <c r="AV198" s="14" t="s">
        <v>162</v>
      </c>
      <c r="AW198" s="14" t="s">
        <v>32</v>
      </c>
      <c r="AX198" s="14" t="s">
        <v>86</v>
      </c>
      <c r="AY198" s="279" t="s">
        <v>155</v>
      </c>
    </row>
    <row r="199" s="12" customFormat="1" ht="22.8" customHeight="1">
      <c r="A199" s="12"/>
      <c r="B199" s="228"/>
      <c r="C199" s="229"/>
      <c r="D199" s="230" t="s">
        <v>77</v>
      </c>
      <c r="E199" s="242" t="s">
        <v>231</v>
      </c>
      <c r="F199" s="242" t="s">
        <v>232</v>
      </c>
      <c r="G199" s="229"/>
      <c r="H199" s="229"/>
      <c r="I199" s="232"/>
      <c r="J199" s="243">
        <f>BK199</f>
        <v>0</v>
      </c>
      <c r="K199" s="229"/>
      <c r="L199" s="234"/>
      <c r="M199" s="235"/>
      <c r="N199" s="236"/>
      <c r="O199" s="236"/>
      <c r="P199" s="237">
        <f>SUM(P200:P204)</f>
        <v>0</v>
      </c>
      <c r="Q199" s="236"/>
      <c r="R199" s="237">
        <f>SUM(R200:R204)</f>
        <v>0</v>
      </c>
      <c r="S199" s="236"/>
      <c r="T199" s="238">
        <f>SUM(T200:T204)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39" t="s">
        <v>86</v>
      </c>
      <c r="AT199" s="240" t="s">
        <v>77</v>
      </c>
      <c r="AU199" s="240" t="s">
        <v>86</v>
      </c>
      <c r="AY199" s="239" t="s">
        <v>155</v>
      </c>
      <c r="BK199" s="241">
        <f>SUM(BK200:BK204)</f>
        <v>0</v>
      </c>
    </row>
    <row r="200" s="2" customFormat="1" ht="33" customHeight="1">
      <c r="A200" s="39"/>
      <c r="B200" s="40"/>
      <c r="C200" s="244" t="s">
        <v>260</v>
      </c>
      <c r="D200" s="244" t="s">
        <v>158</v>
      </c>
      <c r="E200" s="245" t="s">
        <v>233</v>
      </c>
      <c r="F200" s="246" t="s">
        <v>234</v>
      </c>
      <c r="G200" s="247" t="s">
        <v>235</v>
      </c>
      <c r="H200" s="248">
        <v>2.202</v>
      </c>
      <c r="I200" s="249"/>
      <c r="J200" s="250">
        <f>ROUND(I200*H200,2)</f>
        <v>0</v>
      </c>
      <c r="K200" s="251"/>
      <c r="L200" s="42"/>
      <c r="M200" s="252" t="s">
        <v>1</v>
      </c>
      <c r="N200" s="253" t="s">
        <v>43</v>
      </c>
      <c r="O200" s="92"/>
      <c r="P200" s="254">
        <f>O200*H200</f>
        <v>0</v>
      </c>
      <c r="Q200" s="254">
        <v>0</v>
      </c>
      <c r="R200" s="254">
        <f>Q200*H200</f>
        <v>0</v>
      </c>
      <c r="S200" s="254">
        <v>0</v>
      </c>
      <c r="T200" s="255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6" t="s">
        <v>162</v>
      </c>
      <c r="AT200" s="256" t="s">
        <v>158</v>
      </c>
      <c r="AU200" s="256" t="s">
        <v>88</v>
      </c>
      <c r="AY200" s="16" t="s">
        <v>155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86</v>
      </c>
      <c r="BK200" s="144">
        <f>ROUND(I200*H200,2)</f>
        <v>0</v>
      </c>
      <c r="BL200" s="16" t="s">
        <v>162</v>
      </c>
      <c r="BM200" s="256" t="s">
        <v>504</v>
      </c>
    </row>
    <row r="201" s="2" customFormat="1" ht="24.15" customHeight="1">
      <c r="A201" s="39"/>
      <c r="B201" s="40"/>
      <c r="C201" s="244" t="s">
        <v>7</v>
      </c>
      <c r="D201" s="244" t="s">
        <v>158</v>
      </c>
      <c r="E201" s="245" t="s">
        <v>238</v>
      </c>
      <c r="F201" s="246" t="s">
        <v>239</v>
      </c>
      <c r="G201" s="247" t="s">
        <v>235</v>
      </c>
      <c r="H201" s="248">
        <v>2.202</v>
      </c>
      <c r="I201" s="249"/>
      <c r="J201" s="250">
        <f>ROUND(I201*H201,2)</f>
        <v>0</v>
      </c>
      <c r="K201" s="251"/>
      <c r="L201" s="42"/>
      <c r="M201" s="252" t="s">
        <v>1</v>
      </c>
      <c r="N201" s="253" t="s">
        <v>43</v>
      </c>
      <c r="O201" s="92"/>
      <c r="P201" s="254">
        <f>O201*H201</f>
        <v>0</v>
      </c>
      <c r="Q201" s="254">
        <v>0</v>
      </c>
      <c r="R201" s="254">
        <f>Q201*H201</f>
        <v>0</v>
      </c>
      <c r="S201" s="254">
        <v>0</v>
      </c>
      <c r="T201" s="255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6" t="s">
        <v>162</v>
      </c>
      <c r="AT201" s="256" t="s">
        <v>158</v>
      </c>
      <c r="AU201" s="256" t="s">
        <v>88</v>
      </c>
      <c r="AY201" s="16" t="s">
        <v>155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6" t="s">
        <v>86</v>
      </c>
      <c r="BK201" s="144">
        <f>ROUND(I201*H201,2)</f>
        <v>0</v>
      </c>
      <c r="BL201" s="16" t="s">
        <v>162</v>
      </c>
      <c r="BM201" s="256" t="s">
        <v>505</v>
      </c>
    </row>
    <row r="202" s="2" customFormat="1" ht="24.15" customHeight="1">
      <c r="A202" s="39"/>
      <c r="B202" s="40"/>
      <c r="C202" s="244" t="s">
        <v>271</v>
      </c>
      <c r="D202" s="244" t="s">
        <v>158</v>
      </c>
      <c r="E202" s="245" t="s">
        <v>242</v>
      </c>
      <c r="F202" s="246" t="s">
        <v>243</v>
      </c>
      <c r="G202" s="247" t="s">
        <v>235</v>
      </c>
      <c r="H202" s="248">
        <v>6.6059999999999999</v>
      </c>
      <c r="I202" s="249"/>
      <c r="J202" s="250">
        <f>ROUND(I202*H202,2)</f>
        <v>0</v>
      </c>
      <c r="K202" s="251"/>
      <c r="L202" s="42"/>
      <c r="M202" s="252" t="s">
        <v>1</v>
      </c>
      <c r="N202" s="253" t="s">
        <v>43</v>
      </c>
      <c r="O202" s="92"/>
      <c r="P202" s="254">
        <f>O202*H202</f>
        <v>0</v>
      </c>
      <c r="Q202" s="254">
        <v>0</v>
      </c>
      <c r="R202" s="254">
        <f>Q202*H202</f>
        <v>0</v>
      </c>
      <c r="S202" s="254">
        <v>0</v>
      </c>
      <c r="T202" s="255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56" t="s">
        <v>162</v>
      </c>
      <c r="AT202" s="256" t="s">
        <v>158</v>
      </c>
      <c r="AU202" s="256" t="s">
        <v>88</v>
      </c>
      <c r="AY202" s="16" t="s">
        <v>155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6" t="s">
        <v>86</v>
      </c>
      <c r="BK202" s="144">
        <f>ROUND(I202*H202,2)</f>
        <v>0</v>
      </c>
      <c r="BL202" s="16" t="s">
        <v>162</v>
      </c>
      <c r="BM202" s="256" t="s">
        <v>506</v>
      </c>
    </row>
    <row r="203" s="13" customFormat="1">
      <c r="A203" s="13"/>
      <c r="B203" s="257"/>
      <c r="C203" s="258"/>
      <c r="D203" s="259" t="s">
        <v>164</v>
      </c>
      <c r="E203" s="258"/>
      <c r="F203" s="261" t="s">
        <v>507</v>
      </c>
      <c r="G203" s="258"/>
      <c r="H203" s="262">
        <v>6.6059999999999999</v>
      </c>
      <c r="I203" s="263"/>
      <c r="J203" s="258"/>
      <c r="K203" s="258"/>
      <c r="L203" s="264"/>
      <c r="M203" s="265"/>
      <c r="N203" s="266"/>
      <c r="O203" s="266"/>
      <c r="P203" s="266"/>
      <c r="Q203" s="266"/>
      <c r="R203" s="266"/>
      <c r="S203" s="266"/>
      <c r="T203" s="26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68" t="s">
        <v>164</v>
      </c>
      <c r="AU203" s="268" t="s">
        <v>88</v>
      </c>
      <c r="AV203" s="13" t="s">
        <v>88</v>
      </c>
      <c r="AW203" s="13" t="s">
        <v>4</v>
      </c>
      <c r="AX203" s="13" t="s">
        <v>86</v>
      </c>
      <c r="AY203" s="268" t="s">
        <v>155</v>
      </c>
    </row>
    <row r="204" s="2" customFormat="1" ht="24.15" customHeight="1">
      <c r="A204" s="39"/>
      <c r="B204" s="40"/>
      <c r="C204" s="244" t="s">
        <v>276</v>
      </c>
      <c r="D204" s="244" t="s">
        <v>158</v>
      </c>
      <c r="E204" s="245" t="s">
        <v>247</v>
      </c>
      <c r="F204" s="246" t="s">
        <v>248</v>
      </c>
      <c r="G204" s="247" t="s">
        <v>235</v>
      </c>
      <c r="H204" s="248">
        <v>2.202</v>
      </c>
      <c r="I204" s="249"/>
      <c r="J204" s="250">
        <f>ROUND(I204*H204,2)</f>
        <v>0</v>
      </c>
      <c r="K204" s="251"/>
      <c r="L204" s="42"/>
      <c r="M204" s="252" t="s">
        <v>1</v>
      </c>
      <c r="N204" s="253" t="s">
        <v>43</v>
      </c>
      <c r="O204" s="92"/>
      <c r="P204" s="254">
        <f>O204*H204</f>
        <v>0</v>
      </c>
      <c r="Q204" s="254">
        <v>0</v>
      </c>
      <c r="R204" s="254">
        <f>Q204*H204</f>
        <v>0</v>
      </c>
      <c r="S204" s="254">
        <v>0</v>
      </c>
      <c r="T204" s="255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6" t="s">
        <v>162</v>
      </c>
      <c r="AT204" s="256" t="s">
        <v>158</v>
      </c>
      <c r="AU204" s="256" t="s">
        <v>88</v>
      </c>
      <c r="AY204" s="16" t="s">
        <v>155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86</v>
      </c>
      <c r="BK204" s="144">
        <f>ROUND(I204*H204,2)</f>
        <v>0</v>
      </c>
      <c r="BL204" s="16" t="s">
        <v>162</v>
      </c>
      <c r="BM204" s="256" t="s">
        <v>508</v>
      </c>
    </row>
    <row r="205" s="12" customFormat="1" ht="22.8" customHeight="1">
      <c r="A205" s="12"/>
      <c r="B205" s="228"/>
      <c r="C205" s="229"/>
      <c r="D205" s="230" t="s">
        <v>77</v>
      </c>
      <c r="E205" s="242" t="s">
        <v>250</v>
      </c>
      <c r="F205" s="242" t="s">
        <v>251</v>
      </c>
      <c r="G205" s="229"/>
      <c r="H205" s="229"/>
      <c r="I205" s="232"/>
      <c r="J205" s="243">
        <f>BK205</f>
        <v>0</v>
      </c>
      <c r="K205" s="229"/>
      <c r="L205" s="234"/>
      <c r="M205" s="235"/>
      <c r="N205" s="236"/>
      <c r="O205" s="236"/>
      <c r="P205" s="237">
        <f>P206</f>
        <v>0</v>
      </c>
      <c r="Q205" s="236"/>
      <c r="R205" s="237">
        <f>R206</f>
        <v>0</v>
      </c>
      <c r="S205" s="236"/>
      <c r="T205" s="238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39" t="s">
        <v>86</v>
      </c>
      <c r="AT205" s="240" t="s">
        <v>77</v>
      </c>
      <c r="AU205" s="240" t="s">
        <v>86</v>
      </c>
      <c r="AY205" s="239" t="s">
        <v>155</v>
      </c>
      <c r="BK205" s="241">
        <f>BK206</f>
        <v>0</v>
      </c>
    </row>
    <row r="206" s="2" customFormat="1" ht="16.5" customHeight="1">
      <c r="A206" s="39"/>
      <c r="B206" s="40"/>
      <c r="C206" s="244" t="s">
        <v>280</v>
      </c>
      <c r="D206" s="244" t="s">
        <v>158</v>
      </c>
      <c r="E206" s="245" t="s">
        <v>253</v>
      </c>
      <c r="F206" s="246" t="s">
        <v>254</v>
      </c>
      <c r="G206" s="247" t="s">
        <v>235</v>
      </c>
      <c r="H206" s="248">
        <v>10.763999999999999</v>
      </c>
      <c r="I206" s="249"/>
      <c r="J206" s="250">
        <f>ROUND(I206*H206,2)</f>
        <v>0</v>
      </c>
      <c r="K206" s="251"/>
      <c r="L206" s="42"/>
      <c r="M206" s="252" t="s">
        <v>1</v>
      </c>
      <c r="N206" s="253" t="s">
        <v>43</v>
      </c>
      <c r="O206" s="92"/>
      <c r="P206" s="254">
        <f>O206*H206</f>
        <v>0</v>
      </c>
      <c r="Q206" s="254">
        <v>0</v>
      </c>
      <c r="R206" s="254">
        <f>Q206*H206</f>
        <v>0</v>
      </c>
      <c r="S206" s="254">
        <v>0</v>
      </c>
      <c r="T206" s="255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6" t="s">
        <v>162</v>
      </c>
      <c r="AT206" s="256" t="s">
        <v>158</v>
      </c>
      <c r="AU206" s="256" t="s">
        <v>88</v>
      </c>
      <c r="AY206" s="16" t="s">
        <v>155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86</v>
      </c>
      <c r="BK206" s="144">
        <f>ROUND(I206*H206,2)</f>
        <v>0</v>
      </c>
      <c r="BL206" s="16" t="s">
        <v>162</v>
      </c>
      <c r="BM206" s="256" t="s">
        <v>509</v>
      </c>
    </row>
    <row r="207" s="12" customFormat="1" ht="25.92" customHeight="1">
      <c r="A207" s="12"/>
      <c r="B207" s="228"/>
      <c r="C207" s="229"/>
      <c r="D207" s="230" t="s">
        <v>77</v>
      </c>
      <c r="E207" s="231" t="s">
        <v>256</v>
      </c>
      <c r="F207" s="231" t="s">
        <v>257</v>
      </c>
      <c r="G207" s="229"/>
      <c r="H207" s="229"/>
      <c r="I207" s="232"/>
      <c r="J207" s="233">
        <f>BK207</f>
        <v>0</v>
      </c>
      <c r="K207" s="229"/>
      <c r="L207" s="234"/>
      <c r="M207" s="235"/>
      <c r="N207" s="236"/>
      <c r="O207" s="236"/>
      <c r="P207" s="237">
        <f>P208+P212+P216+P229+P240+P246+P252+P267+P272</f>
        <v>0</v>
      </c>
      <c r="Q207" s="236"/>
      <c r="R207" s="237">
        <f>R208+R212+R216+R229+R240+R246+R252+R267+R272</f>
        <v>0.53170152000000015</v>
      </c>
      <c r="S207" s="236"/>
      <c r="T207" s="238">
        <f>T208+T212+T216+T229+T240+T246+T252+T267+T272</f>
        <v>0.14040000000000003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39" t="s">
        <v>88</v>
      </c>
      <c r="AT207" s="240" t="s">
        <v>77</v>
      </c>
      <c r="AU207" s="240" t="s">
        <v>78</v>
      </c>
      <c r="AY207" s="239" t="s">
        <v>155</v>
      </c>
      <c r="BK207" s="241">
        <f>BK208+BK212+BK216+BK229+BK240+BK246+BK252+BK267+BK272</f>
        <v>0</v>
      </c>
    </row>
    <row r="208" s="12" customFormat="1" ht="22.8" customHeight="1">
      <c r="A208" s="12"/>
      <c r="B208" s="228"/>
      <c r="C208" s="229"/>
      <c r="D208" s="230" t="s">
        <v>77</v>
      </c>
      <c r="E208" s="242" t="s">
        <v>258</v>
      </c>
      <c r="F208" s="242" t="s">
        <v>510</v>
      </c>
      <c r="G208" s="229"/>
      <c r="H208" s="229"/>
      <c r="I208" s="232"/>
      <c r="J208" s="243">
        <f>BK208</f>
        <v>0</v>
      </c>
      <c r="K208" s="229"/>
      <c r="L208" s="234"/>
      <c r="M208" s="235"/>
      <c r="N208" s="236"/>
      <c r="O208" s="236"/>
      <c r="P208" s="237">
        <f>SUM(P209:P211)</f>
        <v>0</v>
      </c>
      <c r="Q208" s="236"/>
      <c r="R208" s="237">
        <f>SUM(R209:R211)</f>
        <v>0.001645</v>
      </c>
      <c r="S208" s="236"/>
      <c r="T208" s="238">
        <f>SUM(T209:T211)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39" t="s">
        <v>88</v>
      </c>
      <c r="AT208" s="240" t="s">
        <v>77</v>
      </c>
      <c r="AU208" s="240" t="s">
        <v>86</v>
      </c>
      <c r="AY208" s="239" t="s">
        <v>155</v>
      </c>
      <c r="BK208" s="241">
        <f>SUM(BK209:BK211)</f>
        <v>0</v>
      </c>
    </row>
    <row r="209" s="2" customFormat="1" ht="21.75" customHeight="1">
      <c r="A209" s="39"/>
      <c r="B209" s="40"/>
      <c r="C209" s="244" t="s">
        <v>284</v>
      </c>
      <c r="D209" s="244" t="s">
        <v>158</v>
      </c>
      <c r="E209" s="245" t="s">
        <v>261</v>
      </c>
      <c r="F209" s="246" t="s">
        <v>262</v>
      </c>
      <c r="G209" s="247" t="s">
        <v>263</v>
      </c>
      <c r="H209" s="248">
        <v>1</v>
      </c>
      <c r="I209" s="249"/>
      <c r="J209" s="250">
        <f>ROUND(I209*H209,2)</f>
        <v>0</v>
      </c>
      <c r="K209" s="251"/>
      <c r="L209" s="42"/>
      <c r="M209" s="252" t="s">
        <v>1</v>
      </c>
      <c r="N209" s="253" t="s">
        <v>43</v>
      </c>
      <c r="O209" s="92"/>
      <c r="P209" s="254">
        <f>O209*H209</f>
        <v>0</v>
      </c>
      <c r="Q209" s="254">
        <v>0</v>
      </c>
      <c r="R209" s="254">
        <f>Q209*H209</f>
        <v>0</v>
      </c>
      <c r="S209" s="254">
        <v>0</v>
      </c>
      <c r="T209" s="255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6" t="s">
        <v>237</v>
      </c>
      <c r="AT209" s="256" t="s">
        <v>158</v>
      </c>
      <c r="AU209" s="256" t="s">
        <v>88</v>
      </c>
      <c r="AY209" s="16" t="s">
        <v>155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86</v>
      </c>
      <c r="BK209" s="144">
        <f>ROUND(I209*H209,2)</f>
        <v>0</v>
      </c>
      <c r="BL209" s="16" t="s">
        <v>237</v>
      </c>
      <c r="BM209" s="256" t="s">
        <v>511</v>
      </c>
    </row>
    <row r="210" s="2" customFormat="1" ht="16.5" customHeight="1">
      <c r="A210" s="39"/>
      <c r="B210" s="40"/>
      <c r="C210" s="244" t="s">
        <v>288</v>
      </c>
      <c r="D210" s="244" t="s">
        <v>158</v>
      </c>
      <c r="E210" s="245" t="s">
        <v>512</v>
      </c>
      <c r="F210" s="246" t="s">
        <v>513</v>
      </c>
      <c r="G210" s="247" t="s">
        <v>406</v>
      </c>
      <c r="H210" s="248">
        <v>3.5</v>
      </c>
      <c r="I210" s="249"/>
      <c r="J210" s="250">
        <f>ROUND(I210*H210,2)</f>
        <v>0</v>
      </c>
      <c r="K210" s="251"/>
      <c r="L210" s="42"/>
      <c r="M210" s="252" t="s">
        <v>1</v>
      </c>
      <c r="N210" s="253" t="s">
        <v>43</v>
      </c>
      <c r="O210" s="92"/>
      <c r="P210" s="254">
        <f>O210*H210</f>
        <v>0</v>
      </c>
      <c r="Q210" s="254">
        <v>0.00046999999999999999</v>
      </c>
      <c r="R210" s="254">
        <f>Q210*H210</f>
        <v>0.001645</v>
      </c>
      <c r="S210" s="254">
        <v>0</v>
      </c>
      <c r="T210" s="25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56" t="s">
        <v>237</v>
      </c>
      <c r="AT210" s="256" t="s">
        <v>158</v>
      </c>
      <c r="AU210" s="256" t="s">
        <v>88</v>
      </c>
      <c r="AY210" s="16" t="s">
        <v>155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6" t="s">
        <v>86</v>
      </c>
      <c r="BK210" s="144">
        <f>ROUND(I210*H210,2)</f>
        <v>0</v>
      </c>
      <c r="BL210" s="16" t="s">
        <v>237</v>
      </c>
      <c r="BM210" s="256" t="s">
        <v>514</v>
      </c>
    </row>
    <row r="211" s="2" customFormat="1" ht="24.15" customHeight="1">
      <c r="A211" s="39"/>
      <c r="B211" s="40"/>
      <c r="C211" s="244" t="s">
        <v>292</v>
      </c>
      <c r="D211" s="244" t="s">
        <v>158</v>
      </c>
      <c r="E211" s="245" t="s">
        <v>515</v>
      </c>
      <c r="F211" s="246" t="s">
        <v>516</v>
      </c>
      <c r="G211" s="247" t="s">
        <v>235</v>
      </c>
      <c r="H211" s="248">
        <v>0.002</v>
      </c>
      <c r="I211" s="249"/>
      <c r="J211" s="250">
        <f>ROUND(I211*H211,2)</f>
        <v>0</v>
      </c>
      <c r="K211" s="251"/>
      <c r="L211" s="42"/>
      <c r="M211" s="252" t="s">
        <v>1</v>
      </c>
      <c r="N211" s="253" t="s">
        <v>43</v>
      </c>
      <c r="O211" s="92"/>
      <c r="P211" s="254">
        <f>O211*H211</f>
        <v>0</v>
      </c>
      <c r="Q211" s="254">
        <v>0</v>
      </c>
      <c r="R211" s="254">
        <f>Q211*H211</f>
        <v>0</v>
      </c>
      <c r="S211" s="254">
        <v>0</v>
      </c>
      <c r="T211" s="255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56" t="s">
        <v>237</v>
      </c>
      <c r="AT211" s="256" t="s">
        <v>158</v>
      </c>
      <c r="AU211" s="256" t="s">
        <v>88</v>
      </c>
      <c r="AY211" s="16" t="s">
        <v>155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6" t="s">
        <v>86</v>
      </c>
      <c r="BK211" s="144">
        <f>ROUND(I211*H211,2)</f>
        <v>0</v>
      </c>
      <c r="BL211" s="16" t="s">
        <v>237</v>
      </c>
      <c r="BM211" s="256" t="s">
        <v>517</v>
      </c>
    </row>
    <row r="212" s="12" customFormat="1" ht="22.8" customHeight="1">
      <c r="A212" s="12"/>
      <c r="B212" s="228"/>
      <c r="C212" s="229"/>
      <c r="D212" s="230" t="s">
        <v>77</v>
      </c>
      <c r="E212" s="242" t="s">
        <v>518</v>
      </c>
      <c r="F212" s="242" t="s">
        <v>519</v>
      </c>
      <c r="G212" s="229"/>
      <c r="H212" s="229"/>
      <c r="I212" s="232"/>
      <c r="J212" s="243">
        <f>BK212</f>
        <v>0</v>
      </c>
      <c r="K212" s="229"/>
      <c r="L212" s="234"/>
      <c r="M212" s="235"/>
      <c r="N212" s="236"/>
      <c r="O212" s="236"/>
      <c r="P212" s="237">
        <f>SUM(P213:P215)</f>
        <v>0</v>
      </c>
      <c r="Q212" s="236"/>
      <c r="R212" s="237">
        <f>SUM(R213:R215)</f>
        <v>0.0019200000000000001</v>
      </c>
      <c r="S212" s="236"/>
      <c r="T212" s="238">
        <f>SUM(T213:T215)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39" t="s">
        <v>88</v>
      </c>
      <c r="AT212" s="240" t="s">
        <v>77</v>
      </c>
      <c r="AU212" s="240" t="s">
        <v>86</v>
      </c>
      <c r="AY212" s="239" t="s">
        <v>155</v>
      </c>
      <c r="BK212" s="241">
        <f>SUM(BK213:BK215)</f>
        <v>0</v>
      </c>
    </row>
    <row r="213" s="2" customFormat="1" ht="16.5" customHeight="1">
      <c r="A213" s="39"/>
      <c r="B213" s="40"/>
      <c r="C213" s="244" t="s">
        <v>297</v>
      </c>
      <c r="D213" s="244" t="s">
        <v>158</v>
      </c>
      <c r="E213" s="245" t="s">
        <v>520</v>
      </c>
      <c r="F213" s="246" t="s">
        <v>521</v>
      </c>
      <c r="G213" s="247" t="s">
        <v>406</v>
      </c>
      <c r="H213" s="248">
        <v>8</v>
      </c>
      <c r="I213" s="249"/>
      <c r="J213" s="250">
        <f>ROUND(I213*H213,2)</f>
        <v>0</v>
      </c>
      <c r="K213" s="251"/>
      <c r="L213" s="42"/>
      <c r="M213" s="252" t="s">
        <v>1</v>
      </c>
      <c r="N213" s="253" t="s">
        <v>43</v>
      </c>
      <c r="O213" s="92"/>
      <c r="P213" s="254">
        <f>O213*H213</f>
        <v>0</v>
      </c>
      <c r="Q213" s="254">
        <v>0.00020000000000000001</v>
      </c>
      <c r="R213" s="254">
        <f>Q213*H213</f>
        <v>0.0016000000000000001</v>
      </c>
      <c r="S213" s="254">
        <v>0</v>
      </c>
      <c r="T213" s="255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56" t="s">
        <v>237</v>
      </c>
      <c r="AT213" s="256" t="s">
        <v>158</v>
      </c>
      <c r="AU213" s="256" t="s">
        <v>88</v>
      </c>
      <c r="AY213" s="16" t="s">
        <v>155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6" t="s">
        <v>86</v>
      </c>
      <c r="BK213" s="144">
        <f>ROUND(I213*H213,2)</f>
        <v>0</v>
      </c>
      <c r="BL213" s="16" t="s">
        <v>237</v>
      </c>
      <c r="BM213" s="256" t="s">
        <v>522</v>
      </c>
    </row>
    <row r="214" s="2" customFormat="1" ht="37.8" customHeight="1">
      <c r="A214" s="39"/>
      <c r="B214" s="40"/>
      <c r="C214" s="244" t="s">
        <v>301</v>
      </c>
      <c r="D214" s="244" t="s">
        <v>158</v>
      </c>
      <c r="E214" s="245" t="s">
        <v>523</v>
      </c>
      <c r="F214" s="246" t="s">
        <v>524</v>
      </c>
      <c r="G214" s="247" t="s">
        <v>406</v>
      </c>
      <c r="H214" s="248">
        <v>8</v>
      </c>
      <c r="I214" s="249"/>
      <c r="J214" s="250">
        <f>ROUND(I214*H214,2)</f>
        <v>0</v>
      </c>
      <c r="K214" s="251"/>
      <c r="L214" s="42"/>
      <c r="M214" s="252" t="s">
        <v>1</v>
      </c>
      <c r="N214" s="253" t="s">
        <v>43</v>
      </c>
      <c r="O214" s="92"/>
      <c r="P214" s="254">
        <f>O214*H214</f>
        <v>0</v>
      </c>
      <c r="Q214" s="254">
        <v>4.0000000000000003E-05</v>
      </c>
      <c r="R214" s="254">
        <f>Q214*H214</f>
        <v>0.00032000000000000003</v>
      </c>
      <c r="S214" s="254">
        <v>0</v>
      </c>
      <c r="T214" s="255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6" t="s">
        <v>237</v>
      </c>
      <c r="AT214" s="256" t="s">
        <v>158</v>
      </c>
      <c r="AU214" s="256" t="s">
        <v>88</v>
      </c>
      <c r="AY214" s="16" t="s">
        <v>155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6" t="s">
        <v>86</v>
      </c>
      <c r="BK214" s="144">
        <f>ROUND(I214*H214,2)</f>
        <v>0</v>
      </c>
      <c r="BL214" s="16" t="s">
        <v>237</v>
      </c>
      <c r="BM214" s="256" t="s">
        <v>525</v>
      </c>
    </row>
    <row r="215" s="2" customFormat="1" ht="24.15" customHeight="1">
      <c r="A215" s="39"/>
      <c r="B215" s="40"/>
      <c r="C215" s="244" t="s">
        <v>305</v>
      </c>
      <c r="D215" s="244" t="s">
        <v>158</v>
      </c>
      <c r="E215" s="245" t="s">
        <v>526</v>
      </c>
      <c r="F215" s="246" t="s">
        <v>527</v>
      </c>
      <c r="G215" s="247" t="s">
        <v>235</v>
      </c>
      <c r="H215" s="248">
        <v>0.002</v>
      </c>
      <c r="I215" s="249"/>
      <c r="J215" s="250">
        <f>ROUND(I215*H215,2)</f>
        <v>0</v>
      </c>
      <c r="K215" s="251"/>
      <c r="L215" s="42"/>
      <c r="M215" s="252" t="s">
        <v>1</v>
      </c>
      <c r="N215" s="253" t="s">
        <v>43</v>
      </c>
      <c r="O215" s="92"/>
      <c r="P215" s="254">
        <f>O215*H215</f>
        <v>0</v>
      </c>
      <c r="Q215" s="254">
        <v>0</v>
      </c>
      <c r="R215" s="254">
        <f>Q215*H215</f>
        <v>0</v>
      </c>
      <c r="S215" s="254">
        <v>0</v>
      </c>
      <c r="T215" s="255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56" t="s">
        <v>237</v>
      </c>
      <c r="AT215" s="256" t="s">
        <v>158</v>
      </c>
      <c r="AU215" s="256" t="s">
        <v>88</v>
      </c>
      <c r="AY215" s="16" t="s">
        <v>155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6" t="s">
        <v>86</v>
      </c>
      <c r="BK215" s="144">
        <f>ROUND(I215*H215,2)</f>
        <v>0</v>
      </c>
      <c r="BL215" s="16" t="s">
        <v>237</v>
      </c>
      <c r="BM215" s="256" t="s">
        <v>528</v>
      </c>
    </row>
    <row r="216" s="12" customFormat="1" ht="22.8" customHeight="1">
      <c r="A216" s="12"/>
      <c r="B216" s="228"/>
      <c r="C216" s="229"/>
      <c r="D216" s="230" t="s">
        <v>77</v>
      </c>
      <c r="E216" s="242" t="s">
        <v>265</v>
      </c>
      <c r="F216" s="242" t="s">
        <v>266</v>
      </c>
      <c r="G216" s="229"/>
      <c r="H216" s="229"/>
      <c r="I216" s="232"/>
      <c r="J216" s="243">
        <f>BK216</f>
        <v>0</v>
      </c>
      <c r="K216" s="229"/>
      <c r="L216" s="234"/>
      <c r="M216" s="235"/>
      <c r="N216" s="236"/>
      <c r="O216" s="236"/>
      <c r="P216" s="237">
        <f>SUM(P217:P228)</f>
        <v>0</v>
      </c>
      <c r="Q216" s="236"/>
      <c r="R216" s="237">
        <f>SUM(R217:R228)</f>
        <v>0.074039999999999995</v>
      </c>
      <c r="S216" s="236"/>
      <c r="T216" s="238">
        <f>SUM(T217:T228)</f>
        <v>0.068400000000000002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39" t="s">
        <v>88</v>
      </c>
      <c r="AT216" s="240" t="s">
        <v>77</v>
      </c>
      <c r="AU216" s="240" t="s">
        <v>86</v>
      </c>
      <c r="AY216" s="239" t="s">
        <v>155</v>
      </c>
      <c r="BK216" s="241">
        <f>SUM(BK217:BK228)</f>
        <v>0</v>
      </c>
    </row>
    <row r="217" s="2" customFormat="1" ht="21.75" customHeight="1">
      <c r="A217" s="39"/>
      <c r="B217" s="40"/>
      <c r="C217" s="244" t="s">
        <v>309</v>
      </c>
      <c r="D217" s="244" t="s">
        <v>158</v>
      </c>
      <c r="E217" s="245" t="s">
        <v>267</v>
      </c>
      <c r="F217" s="246" t="s">
        <v>268</v>
      </c>
      <c r="G217" s="247" t="s">
        <v>269</v>
      </c>
      <c r="H217" s="248">
        <v>1</v>
      </c>
      <c r="I217" s="249"/>
      <c r="J217" s="250">
        <f>ROUND(I217*H217,2)</f>
        <v>0</v>
      </c>
      <c r="K217" s="251"/>
      <c r="L217" s="42"/>
      <c r="M217" s="252" t="s">
        <v>1</v>
      </c>
      <c r="N217" s="253" t="s">
        <v>43</v>
      </c>
      <c r="O217" s="92"/>
      <c r="P217" s="254">
        <f>O217*H217</f>
        <v>0</v>
      </c>
      <c r="Q217" s="254">
        <v>0</v>
      </c>
      <c r="R217" s="254">
        <f>Q217*H217</f>
        <v>0</v>
      </c>
      <c r="S217" s="254">
        <v>0</v>
      </c>
      <c r="T217" s="255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56" t="s">
        <v>237</v>
      </c>
      <c r="AT217" s="256" t="s">
        <v>158</v>
      </c>
      <c r="AU217" s="256" t="s">
        <v>88</v>
      </c>
      <c r="AY217" s="16" t="s">
        <v>155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6" t="s">
        <v>86</v>
      </c>
      <c r="BK217" s="144">
        <f>ROUND(I217*H217,2)</f>
        <v>0</v>
      </c>
      <c r="BL217" s="16" t="s">
        <v>237</v>
      </c>
      <c r="BM217" s="256" t="s">
        <v>529</v>
      </c>
    </row>
    <row r="218" s="2" customFormat="1" ht="21.75" customHeight="1">
      <c r="A218" s="39"/>
      <c r="B218" s="40"/>
      <c r="C218" s="244" t="s">
        <v>313</v>
      </c>
      <c r="D218" s="244" t="s">
        <v>158</v>
      </c>
      <c r="E218" s="245" t="s">
        <v>272</v>
      </c>
      <c r="F218" s="246" t="s">
        <v>273</v>
      </c>
      <c r="G218" s="247" t="s">
        <v>274</v>
      </c>
      <c r="H218" s="248">
        <v>1</v>
      </c>
      <c r="I218" s="249"/>
      <c r="J218" s="250">
        <f>ROUND(I218*H218,2)</f>
        <v>0</v>
      </c>
      <c r="K218" s="251"/>
      <c r="L218" s="42"/>
      <c r="M218" s="252" t="s">
        <v>1</v>
      </c>
      <c r="N218" s="253" t="s">
        <v>43</v>
      </c>
      <c r="O218" s="92"/>
      <c r="P218" s="254">
        <f>O218*H218</f>
        <v>0</v>
      </c>
      <c r="Q218" s="254">
        <v>0</v>
      </c>
      <c r="R218" s="254">
        <f>Q218*H218</f>
        <v>0</v>
      </c>
      <c r="S218" s="254">
        <v>0</v>
      </c>
      <c r="T218" s="25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56" t="s">
        <v>237</v>
      </c>
      <c r="AT218" s="256" t="s">
        <v>158</v>
      </c>
      <c r="AU218" s="256" t="s">
        <v>88</v>
      </c>
      <c r="AY218" s="16" t="s">
        <v>155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86</v>
      </c>
      <c r="BK218" s="144">
        <f>ROUND(I218*H218,2)</f>
        <v>0</v>
      </c>
      <c r="BL218" s="16" t="s">
        <v>237</v>
      </c>
      <c r="BM218" s="256" t="s">
        <v>530</v>
      </c>
    </row>
    <row r="219" s="2" customFormat="1" ht="16.5" customHeight="1">
      <c r="A219" s="39"/>
      <c r="B219" s="40"/>
      <c r="C219" s="244" t="s">
        <v>317</v>
      </c>
      <c r="D219" s="244" t="s">
        <v>158</v>
      </c>
      <c r="E219" s="245" t="s">
        <v>277</v>
      </c>
      <c r="F219" s="246" t="s">
        <v>278</v>
      </c>
      <c r="G219" s="247" t="s">
        <v>269</v>
      </c>
      <c r="H219" s="248">
        <v>1</v>
      </c>
      <c r="I219" s="249"/>
      <c r="J219" s="250">
        <f>ROUND(I219*H219,2)</f>
        <v>0</v>
      </c>
      <c r="K219" s="251"/>
      <c r="L219" s="42"/>
      <c r="M219" s="252" t="s">
        <v>1</v>
      </c>
      <c r="N219" s="253" t="s">
        <v>43</v>
      </c>
      <c r="O219" s="92"/>
      <c r="P219" s="254">
        <f>O219*H219</f>
        <v>0</v>
      </c>
      <c r="Q219" s="254">
        <v>0</v>
      </c>
      <c r="R219" s="254">
        <f>Q219*H219</f>
        <v>0</v>
      </c>
      <c r="S219" s="254">
        <v>0</v>
      </c>
      <c r="T219" s="255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56" t="s">
        <v>237</v>
      </c>
      <c r="AT219" s="256" t="s">
        <v>158</v>
      </c>
      <c r="AU219" s="256" t="s">
        <v>88</v>
      </c>
      <c r="AY219" s="16" t="s">
        <v>155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6" t="s">
        <v>86</v>
      </c>
      <c r="BK219" s="144">
        <f>ROUND(I219*H219,2)</f>
        <v>0</v>
      </c>
      <c r="BL219" s="16" t="s">
        <v>237</v>
      </c>
      <c r="BM219" s="256" t="s">
        <v>531</v>
      </c>
    </row>
    <row r="220" s="2" customFormat="1" ht="16.5" customHeight="1">
      <c r="A220" s="39"/>
      <c r="B220" s="40"/>
      <c r="C220" s="244" t="s">
        <v>323</v>
      </c>
      <c r="D220" s="244" t="s">
        <v>158</v>
      </c>
      <c r="E220" s="245" t="s">
        <v>281</v>
      </c>
      <c r="F220" s="246" t="s">
        <v>282</v>
      </c>
      <c r="G220" s="247" t="s">
        <v>269</v>
      </c>
      <c r="H220" s="248">
        <v>1</v>
      </c>
      <c r="I220" s="249"/>
      <c r="J220" s="250">
        <f>ROUND(I220*H220,2)</f>
        <v>0</v>
      </c>
      <c r="K220" s="251"/>
      <c r="L220" s="42"/>
      <c r="M220" s="252" t="s">
        <v>1</v>
      </c>
      <c r="N220" s="253" t="s">
        <v>43</v>
      </c>
      <c r="O220" s="92"/>
      <c r="P220" s="254">
        <f>O220*H220</f>
        <v>0</v>
      </c>
      <c r="Q220" s="254">
        <v>0</v>
      </c>
      <c r="R220" s="254">
        <f>Q220*H220</f>
        <v>0</v>
      </c>
      <c r="S220" s="254">
        <v>0</v>
      </c>
      <c r="T220" s="255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56" t="s">
        <v>237</v>
      </c>
      <c r="AT220" s="256" t="s">
        <v>158</v>
      </c>
      <c r="AU220" s="256" t="s">
        <v>88</v>
      </c>
      <c r="AY220" s="16" t="s">
        <v>155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6" t="s">
        <v>86</v>
      </c>
      <c r="BK220" s="144">
        <f>ROUND(I220*H220,2)</f>
        <v>0</v>
      </c>
      <c r="BL220" s="16" t="s">
        <v>237</v>
      </c>
      <c r="BM220" s="256" t="s">
        <v>532</v>
      </c>
    </row>
    <row r="221" s="2" customFormat="1" ht="16.5" customHeight="1">
      <c r="A221" s="39"/>
      <c r="B221" s="40"/>
      <c r="C221" s="244" t="s">
        <v>327</v>
      </c>
      <c r="D221" s="244" t="s">
        <v>158</v>
      </c>
      <c r="E221" s="245" t="s">
        <v>285</v>
      </c>
      <c r="F221" s="246" t="s">
        <v>286</v>
      </c>
      <c r="G221" s="247" t="s">
        <v>269</v>
      </c>
      <c r="H221" s="248">
        <v>1</v>
      </c>
      <c r="I221" s="249"/>
      <c r="J221" s="250">
        <f>ROUND(I221*H221,2)</f>
        <v>0</v>
      </c>
      <c r="K221" s="251"/>
      <c r="L221" s="42"/>
      <c r="M221" s="252" t="s">
        <v>1</v>
      </c>
      <c r="N221" s="253" t="s">
        <v>43</v>
      </c>
      <c r="O221" s="92"/>
      <c r="P221" s="254">
        <f>O221*H221</f>
        <v>0</v>
      </c>
      <c r="Q221" s="254">
        <v>0</v>
      </c>
      <c r="R221" s="254">
        <f>Q221*H221</f>
        <v>0</v>
      </c>
      <c r="S221" s="254">
        <v>0</v>
      </c>
      <c r="T221" s="255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56" t="s">
        <v>237</v>
      </c>
      <c r="AT221" s="256" t="s">
        <v>158</v>
      </c>
      <c r="AU221" s="256" t="s">
        <v>88</v>
      </c>
      <c r="AY221" s="16" t="s">
        <v>155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86</v>
      </c>
      <c r="BK221" s="144">
        <f>ROUND(I221*H221,2)</f>
        <v>0</v>
      </c>
      <c r="BL221" s="16" t="s">
        <v>237</v>
      </c>
      <c r="BM221" s="256" t="s">
        <v>533</v>
      </c>
    </row>
    <row r="222" s="2" customFormat="1" ht="16.5" customHeight="1">
      <c r="A222" s="39"/>
      <c r="B222" s="40"/>
      <c r="C222" s="244" t="s">
        <v>331</v>
      </c>
      <c r="D222" s="244" t="s">
        <v>158</v>
      </c>
      <c r="E222" s="245" t="s">
        <v>289</v>
      </c>
      <c r="F222" s="246" t="s">
        <v>290</v>
      </c>
      <c r="G222" s="247" t="s">
        <v>269</v>
      </c>
      <c r="H222" s="248">
        <v>2</v>
      </c>
      <c r="I222" s="249"/>
      <c r="J222" s="250">
        <f>ROUND(I222*H222,2)</f>
        <v>0</v>
      </c>
      <c r="K222" s="251"/>
      <c r="L222" s="42"/>
      <c r="M222" s="252" t="s">
        <v>1</v>
      </c>
      <c r="N222" s="253" t="s">
        <v>43</v>
      </c>
      <c r="O222" s="92"/>
      <c r="P222" s="254">
        <f>O222*H222</f>
        <v>0</v>
      </c>
      <c r="Q222" s="254">
        <v>0</v>
      </c>
      <c r="R222" s="254">
        <f>Q222*H222</f>
        <v>0</v>
      </c>
      <c r="S222" s="254">
        <v>0</v>
      </c>
      <c r="T222" s="255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56" t="s">
        <v>237</v>
      </c>
      <c r="AT222" s="256" t="s">
        <v>158</v>
      </c>
      <c r="AU222" s="256" t="s">
        <v>88</v>
      </c>
      <c r="AY222" s="16" t="s">
        <v>155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6" t="s">
        <v>86</v>
      </c>
      <c r="BK222" s="144">
        <f>ROUND(I222*H222,2)</f>
        <v>0</v>
      </c>
      <c r="BL222" s="16" t="s">
        <v>237</v>
      </c>
      <c r="BM222" s="256" t="s">
        <v>534</v>
      </c>
    </row>
    <row r="223" s="2" customFormat="1" ht="16.5" customHeight="1">
      <c r="A223" s="39"/>
      <c r="B223" s="40"/>
      <c r="C223" s="244" t="s">
        <v>335</v>
      </c>
      <c r="D223" s="244" t="s">
        <v>158</v>
      </c>
      <c r="E223" s="245" t="s">
        <v>293</v>
      </c>
      <c r="F223" s="246" t="s">
        <v>294</v>
      </c>
      <c r="G223" s="247" t="s">
        <v>295</v>
      </c>
      <c r="H223" s="248">
        <v>2</v>
      </c>
      <c r="I223" s="249"/>
      <c r="J223" s="250">
        <f>ROUND(I223*H223,2)</f>
        <v>0</v>
      </c>
      <c r="K223" s="251"/>
      <c r="L223" s="42"/>
      <c r="M223" s="252" t="s">
        <v>1</v>
      </c>
      <c r="N223" s="253" t="s">
        <v>43</v>
      </c>
      <c r="O223" s="92"/>
      <c r="P223" s="254">
        <f>O223*H223</f>
        <v>0</v>
      </c>
      <c r="Q223" s="254">
        <v>0</v>
      </c>
      <c r="R223" s="254">
        <f>Q223*H223</f>
        <v>0</v>
      </c>
      <c r="S223" s="254">
        <v>0.034200000000000001</v>
      </c>
      <c r="T223" s="255">
        <f>S223*H223</f>
        <v>0.068400000000000002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6" t="s">
        <v>237</v>
      </c>
      <c r="AT223" s="256" t="s">
        <v>158</v>
      </c>
      <c r="AU223" s="256" t="s">
        <v>88</v>
      </c>
      <c r="AY223" s="16" t="s">
        <v>155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86</v>
      </c>
      <c r="BK223" s="144">
        <f>ROUND(I223*H223,2)</f>
        <v>0</v>
      </c>
      <c r="BL223" s="16" t="s">
        <v>237</v>
      </c>
      <c r="BM223" s="256" t="s">
        <v>535</v>
      </c>
    </row>
    <row r="224" s="2" customFormat="1" ht="16.5" customHeight="1">
      <c r="A224" s="39"/>
      <c r="B224" s="40"/>
      <c r="C224" s="244" t="s">
        <v>339</v>
      </c>
      <c r="D224" s="244" t="s">
        <v>158</v>
      </c>
      <c r="E224" s="245" t="s">
        <v>298</v>
      </c>
      <c r="F224" s="246" t="s">
        <v>299</v>
      </c>
      <c r="G224" s="247" t="s">
        <v>295</v>
      </c>
      <c r="H224" s="248">
        <v>1</v>
      </c>
      <c r="I224" s="249"/>
      <c r="J224" s="250">
        <f>ROUND(I224*H224,2)</f>
        <v>0</v>
      </c>
      <c r="K224" s="251"/>
      <c r="L224" s="42"/>
      <c r="M224" s="252" t="s">
        <v>1</v>
      </c>
      <c r="N224" s="253" t="s">
        <v>43</v>
      </c>
      <c r="O224" s="92"/>
      <c r="P224" s="254">
        <f>O224*H224</f>
        <v>0</v>
      </c>
      <c r="Q224" s="254">
        <v>0.039910000000000001</v>
      </c>
      <c r="R224" s="254">
        <f>Q224*H224</f>
        <v>0.039910000000000001</v>
      </c>
      <c r="S224" s="254">
        <v>0</v>
      </c>
      <c r="T224" s="255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56" t="s">
        <v>237</v>
      </c>
      <c r="AT224" s="256" t="s">
        <v>158</v>
      </c>
      <c r="AU224" s="256" t="s">
        <v>88</v>
      </c>
      <c r="AY224" s="16" t="s">
        <v>155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6" t="s">
        <v>86</v>
      </c>
      <c r="BK224" s="144">
        <f>ROUND(I224*H224,2)</f>
        <v>0</v>
      </c>
      <c r="BL224" s="16" t="s">
        <v>237</v>
      </c>
      <c r="BM224" s="256" t="s">
        <v>536</v>
      </c>
    </row>
    <row r="225" s="2" customFormat="1" ht="24.15" customHeight="1">
      <c r="A225" s="39"/>
      <c r="B225" s="40"/>
      <c r="C225" s="244" t="s">
        <v>343</v>
      </c>
      <c r="D225" s="244" t="s">
        <v>158</v>
      </c>
      <c r="E225" s="245" t="s">
        <v>306</v>
      </c>
      <c r="F225" s="246" t="s">
        <v>307</v>
      </c>
      <c r="G225" s="247" t="s">
        <v>295</v>
      </c>
      <c r="H225" s="248">
        <v>1</v>
      </c>
      <c r="I225" s="249"/>
      <c r="J225" s="250">
        <f>ROUND(I225*H225,2)</f>
        <v>0</v>
      </c>
      <c r="K225" s="251"/>
      <c r="L225" s="42"/>
      <c r="M225" s="252" t="s">
        <v>1</v>
      </c>
      <c r="N225" s="253" t="s">
        <v>43</v>
      </c>
      <c r="O225" s="92"/>
      <c r="P225" s="254">
        <f>O225*H225</f>
        <v>0</v>
      </c>
      <c r="Q225" s="254">
        <v>0.02163</v>
      </c>
      <c r="R225" s="254">
        <f>Q225*H225</f>
        <v>0.02163</v>
      </c>
      <c r="S225" s="254">
        <v>0</v>
      </c>
      <c r="T225" s="255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56" t="s">
        <v>237</v>
      </c>
      <c r="AT225" s="256" t="s">
        <v>158</v>
      </c>
      <c r="AU225" s="256" t="s">
        <v>88</v>
      </c>
      <c r="AY225" s="16" t="s">
        <v>155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6" t="s">
        <v>86</v>
      </c>
      <c r="BK225" s="144">
        <f>ROUND(I225*H225,2)</f>
        <v>0</v>
      </c>
      <c r="BL225" s="16" t="s">
        <v>237</v>
      </c>
      <c r="BM225" s="256" t="s">
        <v>537</v>
      </c>
    </row>
    <row r="226" s="2" customFormat="1" ht="24.15" customHeight="1">
      <c r="A226" s="39"/>
      <c r="B226" s="40"/>
      <c r="C226" s="244" t="s">
        <v>347</v>
      </c>
      <c r="D226" s="244" t="s">
        <v>158</v>
      </c>
      <c r="E226" s="245" t="s">
        <v>538</v>
      </c>
      <c r="F226" s="246" t="s">
        <v>539</v>
      </c>
      <c r="G226" s="247" t="s">
        <v>295</v>
      </c>
      <c r="H226" s="248">
        <v>1</v>
      </c>
      <c r="I226" s="249"/>
      <c r="J226" s="250">
        <f>ROUND(I226*H226,2)</f>
        <v>0</v>
      </c>
      <c r="K226" s="251"/>
      <c r="L226" s="42"/>
      <c r="M226" s="252" t="s">
        <v>1</v>
      </c>
      <c r="N226" s="253" t="s">
        <v>43</v>
      </c>
      <c r="O226" s="92"/>
      <c r="P226" s="254">
        <f>O226*H226</f>
        <v>0</v>
      </c>
      <c r="Q226" s="254">
        <v>0.010659999999999999</v>
      </c>
      <c r="R226" s="254">
        <f>Q226*H226</f>
        <v>0.010659999999999999</v>
      </c>
      <c r="S226" s="254">
        <v>0</v>
      </c>
      <c r="T226" s="25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56" t="s">
        <v>237</v>
      </c>
      <c r="AT226" s="256" t="s">
        <v>158</v>
      </c>
      <c r="AU226" s="256" t="s">
        <v>88</v>
      </c>
      <c r="AY226" s="16" t="s">
        <v>155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6" t="s">
        <v>86</v>
      </c>
      <c r="BK226" s="144">
        <f>ROUND(I226*H226,2)</f>
        <v>0</v>
      </c>
      <c r="BL226" s="16" t="s">
        <v>237</v>
      </c>
      <c r="BM226" s="256" t="s">
        <v>540</v>
      </c>
    </row>
    <row r="227" s="2" customFormat="1" ht="24.15" customHeight="1">
      <c r="A227" s="39"/>
      <c r="B227" s="40"/>
      <c r="C227" s="244" t="s">
        <v>351</v>
      </c>
      <c r="D227" s="244" t="s">
        <v>158</v>
      </c>
      <c r="E227" s="245" t="s">
        <v>314</v>
      </c>
      <c r="F227" s="246" t="s">
        <v>315</v>
      </c>
      <c r="G227" s="247" t="s">
        <v>295</v>
      </c>
      <c r="H227" s="248">
        <v>1</v>
      </c>
      <c r="I227" s="249"/>
      <c r="J227" s="250">
        <f>ROUND(I227*H227,2)</f>
        <v>0</v>
      </c>
      <c r="K227" s="251"/>
      <c r="L227" s="42"/>
      <c r="M227" s="252" t="s">
        <v>1</v>
      </c>
      <c r="N227" s="253" t="s">
        <v>43</v>
      </c>
      <c r="O227" s="92"/>
      <c r="P227" s="254">
        <f>O227*H227</f>
        <v>0</v>
      </c>
      <c r="Q227" s="254">
        <v>0.0018400000000000001</v>
      </c>
      <c r="R227" s="254">
        <f>Q227*H227</f>
        <v>0.0018400000000000001</v>
      </c>
      <c r="S227" s="254">
        <v>0</v>
      </c>
      <c r="T227" s="255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56" t="s">
        <v>237</v>
      </c>
      <c r="AT227" s="256" t="s">
        <v>158</v>
      </c>
      <c r="AU227" s="256" t="s">
        <v>88</v>
      </c>
      <c r="AY227" s="16" t="s">
        <v>155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6" t="s">
        <v>86</v>
      </c>
      <c r="BK227" s="144">
        <f>ROUND(I227*H227,2)</f>
        <v>0</v>
      </c>
      <c r="BL227" s="16" t="s">
        <v>237</v>
      </c>
      <c r="BM227" s="256" t="s">
        <v>541</v>
      </c>
    </row>
    <row r="228" s="2" customFormat="1" ht="24.15" customHeight="1">
      <c r="A228" s="39"/>
      <c r="B228" s="40"/>
      <c r="C228" s="244" t="s">
        <v>357</v>
      </c>
      <c r="D228" s="244" t="s">
        <v>158</v>
      </c>
      <c r="E228" s="245" t="s">
        <v>318</v>
      </c>
      <c r="F228" s="246" t="s">
        <v>319</v>
      </c>
      <c r="G228" s="247" t="s">
        <v>235</v>
      </c>
      <c r="H228" s="248">
        <v>0.073999999999999996</v>
      </c>
      <c r="I228" s="249"/>
      <c r="J228" s="250">
        <f>ROUND(I228*H228,2)</f>
        <v>0</v>
      </c>
      <c r="K228" s="251"/>
      <c r="L228" s="42"/>
      <c r="M228" s="252" t="s">
        <v>1</v>
      </c>
      <c r="N228" s="253" t="s">
        <v>43</v>
      </c>
      <c r="O228" s="92"/>
      <c r="P228" s="254">
        <f>O228*H228</f>
        <v>0</v>
      </c>
      <c r="Q228" s="254">
        <v>0</v>
      </c>
      <c r="R228" s="254">
        <f>Q228*H228</f>
        <v>0</v>
      </c>
      <c r="S228" s="254">
        <v>0</v>
      </c>
      <c r="T228" s="255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56" t="s">
        <v>237</v>
      </c>
      <c r="AT228" s="256" t="s">
        <v>158</v>
      </c>
      <c r="AU228" s="256" t="s">
        <v>88</v>
      </c>
      <c r="AY228" s="16" t="s">
        <v>155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6" t="s">
        <v>86</v>
      </c>
      <c r="BK228" s="144">
        <f>ROUND(I228*H228,2)</f>
        <v>0</v>
      </c>
      <c r="BL228" s="16" t="s">
        <v>237</v>
      </c>
      <c r="BM228" s="256" t="s">
        <v>542</v>
      </c>
    </row>
    <row r="229" s="12" customFormat="1" ht="22.8" customHeight="1">
      <c r="A229" s="12"/>
      <c r="B229" s="228"/>
      <c r="C229" s="229"/>
      <c r="D229" s="230" t="s">
        <v>77</v>
      </c>
      <c r="E229" s="242" t="s">
        <v>321</v>
      </c>
      <c r="F229" s="242" t="s">
        <v>322</v>
      </c>
      <c r="G229" s="229"/>
      <c r="H229" s="229"/>
      <c r="I229" s="232"/>
      <c r="J229" s="243">
        <f>BK229</f>
        <v>0</v>
      </c>
      <c r="K229" s="229"/>
      <c r="L229" s="234"/>
      <c r="M229" s="235"/>
      <c r="N229" s="236"/>
      <c r="O229" s="236"/>
      <c r="P229" s="237">
        <f>SUM(P230:P239)</f>
        <v>0</v>
      </c>
      <c r="Q229" s="236"/>
      <c r="R229" s="237">
        <f>SUM(R230:R239)</f>
        <v>0.0022799999999999999</v>
      </c>
      <c r="S229" s="236"/>
      <c r="T229" s="238">
        <f>SUM(T230:T239)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39" t="s">
        <v>88</v>
      </c>
      <c r="AT229" s="240" t="s">
        <v>77</v>
      </c>
      <c r="AU229" s="240" t="s">
        <v>86</v>
      </c>
      <c r="AY229" s="239" t="s">
        <v>155</v>
      </c>
      <c r="BK229" s="241">
        <f>SUM(BK230:BK239)</f>
        <v>0</v>
      </c>
    </row>
    <row r="230" s="2" customFormat="1" ht="21.75" customHeight="1">
      <c r="A230" s="39"/>
      <c r="B230" s="40"/>
      <c r="C230" s="244" t="s">
        <v>361</v>
      </c>
      <c r="D230" s="244" t="s">
        <v>158</v>
      </c>
      <c r="E230" s="245" t="s">
        <v>324</v>
      </c>
      <c r="F230" s="246" t="s">
        <v>325</v>
      </c>
      <c r="G230" s="247" t="s">
        <v>269</v>
      </c>
      <c r="H230" s="248">
        <v>1</v>
      </c>
      <c r="I230" s="249"/>
      <c r="J230" s="250">
        <f>ROUND(I230*H230,2)</f>
        <v>0</v>
      </c>
      <c r="K230" s="251"/>
      <c r="L230" s="42"/>
      <c r="M230" s="252" t="s">
        <v>1</v>
      </c>
      <c r="N230" s="253" t="s">
        <v>43</v>
      </c>
      <c r="O230" s="92"/>
      <c r="P230" s="254">
        <f>O230*H230</f>
        <v>0</v>
      </c>
      <c r="Q230" s="254">
        <v>0</v>
      </c>
      <c r="R230" s="254">
        <f>Q230*H230</f>
        <v>0</v>
      </c>
      <c r="S230" s="254">
        <v>0</v>
      </c>
      <c r="T230" s="255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56" t="s">
        <v>237</v>
      </c>
      <c r="AT230" s="256" t="s">
        <v>158</v>
      </c>
      <c r="AU230" s="256" t="s">
        <v>88</v>
      </c>
      <c r="AY230" s="16" t="s">
        <v>155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6" t="s">
        <v>86</v>
      </c>
      <c r="BK230" s="144">
        <f>ROUND(I230*H230,2)</f>
        <v>0</v>
      </c>
      <c r="BL230" s="16" t="s">
        <v>237</v>
      </c>
      <c r="BM230" s="256" t="s">
        <v>543</v>
      </c>
    </row>
    <row r="231" s="2" customFormat="1" ht="16.5" customHeight="1">
      <c r="A231" s="39"/>
      <c r="B231" s="40"/>
      <c r="C231" s="244" t="s">
        <v>365</v>
      </c>
      <c r="D231" s="244" t="s">
        <v>158</v>
      </c>
      <c r="E231" s="245" t="s">
        <v>544</v>
      </c>
      <c r="F231" s="246" t="s">
        <v>545</v>
      </c>
      <c r="G231" s="247" t="s">
        <v>406</v>
      </c>
      <c r="H231" s="248">
        <v>8</v>
      </c>
      <c r="I231" s="249"/>
      <c r="J231" s="250">
        <f>ROUND(I231*H231,2)</f>
        <v>0</v>
      </c>
      <c r="K231" s="251"/>
      <c r="L231" s="42"/>
      <c r="M231" s="252" t="s">
        <v>1</v>
      </c>
      <c r="N231" s="253" t="s">
        <v>43</v>
      </c>
      <c r="O231" s="92"/>
      <c r="P231" s="254">
        <f>O231*H231</f>
        <v>0</v>
      </c>
      <c r="Q231" s="254">
        <v>0</v>
      </c>
      <c r="R231" s="254">
        <f>Q231*H231</f>
        <v>0</v>
      </c>
      <c r="S231" s="254">
        <v>0</v>
      </c>
      <c r="T231" s="255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56" t="s">
        <v>237</v>
      </c>
      <c r="AT231" s="256" t="s">
        <v>158</v>
      </c>
      <c r="AU231" s="256" t="s">
        <v>88</v>
      </c>
      <c r="AY231" s="16" t="s">
        <v>155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6" t="s">
        <v>86</v>
      </c>
      <c r="BK231" s="144">
        <f>ROUND(I231*H231,2)</f>
        <v>0</v>
      </c>
      <c r="BL231" s="16" t="s">
        <v>237</v>
      </c>
      <c r="BM231" s="256" t="s">
        <v>546</v>
      </c>
    </row>
    <row r="232" s="2" customFormat="1" ht="16.5" customHeight="1">
      <c r="A232" s="39"/>
      <c r="B232" s="40"/>
      <c r="C232" s="280" t="s">
        <v>369</v>
      </c>
      <c r="D232" s="280" t="s">
        <v>195</v>
      </c>
      <c r="E232" s="281" t="s">
        <v>547</v>
      </c>
      <c r="F232" s="282" t="s">
        <v>548</v>
      </c>
      <c r="G232" s="283" t="s">
        <v>406</v>
      </c>
      <c r="H232" s="284">
        <v>8</v>
      </c>
      <c r="I232" s="285"/>
      <c r="J232" s="286">
        <f>ROUND(I232*H232,2)</f>
        <v>0</v>
      </c>
      <c r="K232" s="287"/>
      <c r="L232" s="288"/>
      <c r="M232" s="289" t="s">
        <v>1</v>
      </c>
      <c r="N232" s="290" t="s">
        <v>43</v>
      </c>
      <c r="O232" s="92"/>
      <c r="P232" s="254">
        <f>O232*H232</f>
        <v>0</v>
      </c>
      <c r="Q232" s="254">
        <v>8.0000000000000007E-05</v>
      </c>
      <c r="R232" s="254">
        <f>Q232*H232</f>
        <v>0.00064000000000000005</v>
      </c>
      <c r="S232" s="254">
        <v>0</v>
      </c>
      <c r="T232" s="25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56" t="s">
        <v>313</v>
      </c>
      <c r="AT232" s="256" t="s">
        <v>195</v>
      </c>
      <c r="AU232" s="256" t="s">
        <v>88</v>
      </c>
      <c r="AY232" s="16" t="s">
        <v>155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6" t="s">
        <v>86</v>
      </c>
      <c r="BK232" s="144">
        <f>ROUND(I232*H232,2)</f>
        <v>0</v>
      </c>
      <c r="BL232" s="16" t="s">
        <v>237</v>
      </c>
      <c r="BM232" s="256" t="s">
        <v>549</v>
      </c>
    </row>
    <row r="233" s="2" customFormat="1" ht="16.5" customHeight="1">
      <c r="A233" s="39"/>
      <c r="B233" s="40"/>
      <c r="C233" s="244" t="s">
        <v>375</v>
      </c>
      <c r="D233" s="244" t="s">
        <v>158</v>
      </c>
      <c r="E233" s="245" t="s">
        <v>328</v>
      </c>
      <c r="F233" s="246" t="s">
        <v>329</v>
      </c>
      <c r="G233" s="247" t="s">
        <v>192</v>
      </c>
      <c r="H233" s="248">
        <v>1</v>
      </c>
      <c r="I233" s="249"/>
      <c r="J233" s="250">
        <f>ROUND(I233*H233,2)</f>
        <v>0</v>
      </c>
      <c r="K233" s="251"/>
      <c r="L233" s="42"/>
      <c r="M233" s="252" t="s">
        <v>1</v>
      </c>
      <c r="N233" s="253" t="s">
        <v>43</v>
      </c>
      <c r="O233" s="92"/>
      <c r="P233" s="254">
        <f>O233*H233</f>
        <v>0</v>
      </c>
      <c r="Q233" s="254">
        <v>0</v>
      </c>
      <c r="R233" s="254">
        <f>Q233*H233</f>
        <v>0</v>
      </c>
      <c r="S233" s="254">
        <v>0</v>
      </c>
      <c r="T233" s="255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56" t="s">
        <v>237</v>
      </c>
      <c r="AT233" s="256" t="s">
        <v>158</v>
      </c>
      <c r="AU233" s="256" t="s">
        <v>88</v>
      </c>
      <c r="AY233" s="16" t="s">
        <v>155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6" t="s">
        <v>86</v>
      </c>
      <c r="BK233" s="144">
        <f>ROUND(I233*H233,2)</f>
        <v>0</v>
      </c>
      <c r="BL233" s="16" t="s">
        <v>237</v>
      </c>
      <c r="BM233" s="256" t="s">
        <v>550</v>
      </c>
    </row>
    <row r="234" s="2" customFormat="1" ht="16.5" customHeight="1">
      <c r="A234" s="39"/>
      <c r="B234" s="40"/>
      <c r="C234" s="280" t="s">
        <v>379</v>
      </c>
      <c r="D234" s="280" t="s">
        <v>195</v>
      </c>
      <c r="E234" s="281" t="s">
        <v>332</v>
      </c>
      <c r="F234" s="282" t="s">
        <v>333</v>
      </c>
      <c r="G234" s="283" t="s">
        <v>192</v>
      </c>
      <c r="H234" s="284">
        <v>1</v>
      </c>
      <c r="I234" s="285"/>
      <c r="J234" s="286">
        <f>ROUND(I234*H234,2)</f>
        <v>0</v>
      </c>
      <c r="K234" s="287"/>
      <c r="L234" s="288"/>
      <c r="M234" s="289" t="s">
        <v>1</v>
      </c>
      <c r="N234" s="290" t="s">
        <v>43</v>
      </c>
      <c r="O234" s="92"/>
      <c r="P234" s="254">
        <f>O234*H234</f>
        <v>0</v>
      </c>
      <c r="Q234" s="254">
        <v>0.00027999999999999998</v>
      </c>
      <c r="R234" s="254">
        <f>Q234*H234</f>
        <v>0.00027999999999999998</v>
      </c>
      <c r="S234" s="254">
        <v>0</v>
      </c>
      <c r="T234" s="255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56" t="s">
        <v>313</v>
      </c>
      <c r="AT234" s="256" t="s">
        <v>195</v>
      </c>
      <c r="AU234" s="256" t="s">
        <v>88</v>
      </c>
      <c r="AY234" s="16" t="s">
        <v>155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6" t="s">
        <v>86</v>
      </c>
      <c r="BK234" s="144">
        <f>ROUND(I234*H234,2)</f>
        <v>0</v>
      </c>
      <c r="BL234" s="16" t="s">
        <v>237</v>
      </c>
      <c r="BM234" s="256" t="s">
        <v>551</v>
      </c>
    </row>
    <row r="235" s="2" customFormat="1" ht="16.5" customHeight="1">
      <c r="A235" s="39"/>
      <c r="B235" s="40"/>
      <c r="C235" s="280" t="s">
        <v>384</v>
      </c>
      <c r="D235" s="280" t="s">
        <v>195</v>
      </c>
      <c r="E235" s="281" t="s">
        <v>336</v>
      </c>
      <c r="F235" s="282" t="s">
        <v>337</v>
      </c>
      <c r="G235" s="283" t="s">
        <v>192</v>
      </c>
      <c r="H235" s="284">
        <v>1</v>
      </c>
      <c r="I235" s="285"/>
      <c r="J235" s="286">
        <f>ROUND(I235*H235,2)</f>
        <v>0</v>
      </c>
      <c r="K235" s="287"/>
      <c r="L235" s="288"/>
      <c r="M235" s="289" t="s">
        <v>1</v>
      </c>
      <c r="N235" s="290" t="s">
        <v>43</v>
      </c>
      <c r="O235" s="92"/>
      <c r="P235" s="254">
        <f>O235*H235</f>
        <v>0</v>
      </c>
      <c r="Q235" s="254">
        <v>0.00055999999999999995</v>
      </c>
      <c r="R235" s="254">
        <f>Q235*H235</f>
        <v>0.00055999999999999995</v>
      </c>
      <c r="S235" s="254">
        <v>0</v>
      </c>
      <c r="T235" s="255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56" t="s">
        <v>313</v>
      </c>
      <c r="AT235" s="256" t="s">
        <v>195</v>
      </c>
      <c r="AU235" s="256" t="s">
        <v>88</v>
      </c>
      <c r="AY235" s="16" t="s">
        <v>155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6" t="s">
        <v>86</v>
      </c>
      <c r="BK235" s="144">
        <f>ROUND(I235*H235,2)</f>
        <v>0</v>
      </c>
      <c r="BL235" s="16" t="s">
        <v>237</v>
      </c>
      <c r="BM235" s="256" t="s">
        <v>552</v>
      </c>
    </row>
    <row r="236" s="2" customFormat="1" ht="16.5" customHeight="1">
      <c r="A236" s="39"/>
      <c r="B236" s="40"/>
      <c r="C236" s="244" t="s">
        <v>388</v>
      </c>
      <c r="D236" s="244" t="s">
        <v>158</v>
      </c>
      <c r="E236" s="245" t="s">
        <v>340</v>
      </c>
      <c r="F236" s="246" t="s">
        <v>341</v>
      </c>
      <c r="G236" s="247" t="s">
        <v>192</v>
      </c>
      <c r="H236" s="248">
        <v>1</v>
      </c>
      <c r="I236" s="249"/>
      <c r="J236" s="250">
        <f>ROUND(I236*H236,2)</f>
        <v>0</v>
      </c>
      <c r="K236" s="251"/>
      <c r="L236" s="42"/>
      <c r="M236" s="252" t="s">
        <v>1</v>
      </c>
      <c r="N236" s="253" t="s">
        <v>43</v>
      </c>
      <c r="O236" s="92"/>
      <c r="P236" s="254">
        <f>O236*H236</f>
        <v>0</v>
      </c>
      <c r="Q236" s="254">
        <v>0</v>
      </c>
      <c r="R236" s="254">
        <f>Q236*H236</f>
        <v>0</v>
      </c>
      <c r="S236" s="254">
        <v>0</v>
      </c>
      <c r="T236" s="255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56" t="s">
        <v>237</v>
      </c>
      <c r="AT236" s="256" t="s">
        <v>158</v>
      </c>
      <c r="AU236" s="256" t="s">
        <v>88</v>
      </c>
      <c r="AY236" s="16" t="s">
        <v>155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6" t="s">
        <v>86</v>
      </c>
      <c r="BK236" s="144">
        <f>ROUND(I236*H236,2)</f>
        <v>0</v>
      </c>
      <c r="BL236" s="16" t="s">
        <v>237</v>
      </c>
      <c r="BM236" s="256" t="s">
        <v>553</v>
      </c>
    </row>
    <row r="237" s="2" customFormat="1" ht="24.15" customHeight="1">
      <c r="A237" s="39"/>
      <c r="B237" s="40"/>
      <c r="C237" s="244" t="s">
        <v>394</v>
      </c>
      <c r="D237" s="244" t="s">
        <v>158</v>
      </c>
      <c r="E237" s="245" t="s">
        <v>344</v>
      </c>
      <c r="F237" s="246" t="s">
        <v>345</v>
      </c>
      <c r="G237" s="247" t="s">
        <v>192</v>
      </c>
      <c r="H237" s="248">
        <v>1</v>
      </c>
      <c r="I237" s="249"/>
      <c r="J237" s="250">
        <f>ROUND(I237*H237,2)</f>
        <v>0</v>
      </c>
      <c r="K237" s="251"/>
      <c r="L237" s="42"/>
      <c r="M237" s="252" t="s">
        <v>1</v>
      </c>
      <c r="N237" s="253" t="s">
        <v>43</v>
      </c>
      <c r="O237" s="92"/>
      <c r="P237" s="254">
        <f>O237*H237</f>
        <v>0</v>
      </c>
      <c r="Q237" s="254">
        <v>0</v>
      </c>
      <c r="R237" s="254">
        <f>Q237*H237</f>
        <v>0</v>
      </c>
      <c r="S237" s="254">
        <v>0</v>
      </c>
      <c r="T237" s="255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56" t="s">
        <v>237</v>
      </c>
      <c r="AT237" s="256" t="s">
        <v>158</v>
      </c>
      <c r="AU237" s="256" t="s">
        <v>88</v>
      </c>
      <c r="AY237" s="16" t="s">
        <v>155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6" t="s">
        <v>86</v>
      </c>
      <c r="BK237" s="144">
        <f>ROUND(I237*H237,2)</f>
        <v>0</v>
      </c>
      <c r="BL237" s="16" t="s">
        <v>237</v>
      </c>
      <c r="BM237" s="256" t="s">
        <v>554</v>
      </c>
    </row>
    <row r="238" s="2" customFormat="1" ht="16.5" customHeight="1">
      <c r="A238" s="39"/>
      <c r="B238" s="40"/>
      <c r="C238" s="280" t="s">
        <v>398</v>
      </c>
      <c r="D238" s="280" t="s">
        <v>195</v>
      </c>
      <c r="E238" s="281" t="s">
        <v>348</v>
      </c>
      <c r="F238" s="282" t="s">
        <v>349</v>
      </c>
      <c r="G238" s="283" t="s">
        <v>192</v>
      </c>
      <c r="H238" s="284">
        <v>1</v>
      </c>
      <c r="I238" s="285"/>
      <c r="J238" s="286">
        <f>ROUND(I238*H238,2)</f>
        <v>0</v>
      </c>
      <c r="K238" s="287"/>
      <c r="L238" s="288"/>
      <c r="M238" s="289" t="s">
        <v>1</v>
      </c>
      <c r="N238" s="290" t="s">
        <v>43</v>
      </c>
      <c r="O238" s="92"/>
      <c r="P238" s="254">
        <f>O238*H238</f>
        <v>0</v>
      </c>
      <c r="Q238" s="254">
        <v>0.00080000000000000004</v>
      </c>
      <c r="R238" s="254">
        <f>Q238*H238</f>
        <v>0.00080000000000000004</v>
      </c>
      <c r="S238" s="254">
        <v>0</v>
      </c>
      <c r="T238" s="255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56" t="s">
        <v>313</v>
      </c>
      <c r="AT238" s="256" t="s">
        <v>195</v>
      </c>
      <c r="AU238" s="256" t="s">
        <v>88</v>
      </c>
      <c r="AY238" s="16" t="s">
        <v>155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6" t="s">
        <v>86</v>
      </c>
      <c r="BK238" s="144">
        <f>ROUND(I238*H238,2)</f>
        <v>0</v>
      </c>
      <c r="BL238" s="16" t="s">
        <v>237</v>
      </c>
      <c r="BM238" s="256" t="s">
        <v>555</v>
      </c>
    </row>
    <row r="239" s="2" customFormat="1" ht="24.15" customHeight="1">
      <c r="A239" s="39"/>
      <c r="B239" s="40"/>
      <c r="C239" s="244" t="s">
        <v>403</v>
      </c>
      <c r="D239" s="244" t="s">
        <v>158</v>
      </c>
      <c r="E239" s="245" t="s">
        <v>352</v>
      </c>
      <c r="F239" s="246" t="s">
        <v>353</v>
      </c>
      <c r="G239" s="247" t="s">
        <v>192</v>
      </c>
      <c r="H239" s="248">
        <v>1</v>
      </c>
      <c r="I239" s="249"/>
      <c r="J239" s="250">
        <f>ROUND(I239*H239,2)</f>
        <v>0</v>
      </c>
      <c r="K239" s="251"/>
      <c r="L239" s="42"/>
      <c r="M239" s="252" t="s">
        <v>1</v>
      </c>
      <c r="N239" s="253" t="s">
        <v>43</v>
      </c>
      <c r="O239" s="92"/>
      <c r="P239" s="254">
        <f>O239*H239</f>
        <v>0</v>
      </c>
      <c r="Q239" s="254">
        <v>0</v>
      </c>
      <c r="R239" s="254">
        <f>Q239*H239</f>
        <v>0</v>
      </c>
      <c r="S239" s="254">
        <v>0</v>
      </c>
      <c r="T239" s="255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56" t="s">
        <v>237</v>
      </c>
      <c r="AT239" s="256" t="s">
        <v>158</v>
      </c>
      <c r="AU239" s="256" t="s">
        <v>88</v>
      </c>
      <c r="AY239" s="16" t="s">
        <v>155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6" t="s">
        <v>86</v>
      </c>
      <c r="BK239" s="144">
        <f>ROUND(I239*H239,2)</f>
        <v>0</v>
      </c>
      <c r="BL239" s="16" t="s">
        <v>237</v>
      </c>
      <c r="BM239" s="256" t="s">
        <v>556</v>
      </c>
    </row>
    <row r="240" s="12" customFormat="1" ht="22.8" customHeight="1">
      <c r="A240" s="12"/>
      <c r="B240" s="228"/>
      <c r="C240" s="229"/>
      <c r="D240" s="230" t="s">
        <v>77</v>
      </c>
      <c r="E240" s="242" t="s">
        <v>355</v>
      </c>
      <c r="F240" s="242" t="s">
        <v>356</v>
      </c>
      <c r="G240" s="229"/>
      <c r="H240" s="229"/>
      <c r="I240" s="232"/>
      <c r="J240" s="243">
        <f>BK240</f>
        <v>0</v>
      </c>
      <c r="K240" s="229"/>
      <c r="L240" s="234"/>
      <c r="M240" s="235"/>
      <c r="N240" s="236"/>
      <c r="O240" s="236"/>
      <c r="P240" s="237">
        <f>SUM(P241:P245)</f>
        <v>0</v>
      </c>
      <c r="Q240" s="236"/>
      <c r="R240" s="237">
        <f>SUM(R241:R245)</f>
        <v>0.032000000000000001</v>
      </c>
      <c r="S240" s="236"/>
      <c r="T240" s="238">
        <f>SUM(T241:T245)</f>
        <v>0.072000000000000008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39" t="s">
        <v>88</v>
      </c>
      <c r="AT240" s="240" t="s">
        <v>77</v>
      </c>
      <c r="AU240" s="240" t="s">
        <v>86</v>
      </c>
      <c r="AY240" s="239" t="s">
        <v>155</v>
      </c>
      <c r="BK240" s="241">
        <f>SUM(BK241:BK245)</f>
        <v>0</v>
      </c>
    </row>
    <row r="241" s="2" customFormat="1" ht="24.15" customHeight="1">
      <c r="A241" s="39"/>
      <c r="B241" s="40"/>
      <c r="C241" s="244" t="s">
        <v>409</v>
      </c>
      <c r="D241" s="244" t="s">
        <v>158</v>
      </c>
      <c r="E241" s="245" t="s">
        <v>358</v>
      </c>
      <c r="F241" s="246" t="s">
        <v>359</v>
      </c>
      <c r="G241" s="247" t="s">
        <v>192</v>
      </c>
      <c r="H241" s="248">
        <v>2</v>
      </c>
      <c r="I241" s="249"/>
      <c r="J241" s="250">
        <f>ROUND(I241*H241,2)</f>
        <v>0</v>
      </c>
      <c r="K241" s="251"/>
      <c r="L241" s="42"/>
      <c r="M241" s="252" t="s">
        <v>1</v>
      </c>
      <c r="N241" s="253" t="s">
        <v>43</v>
      </c>
      <c r="O241" s="92"/>
      <c r="P241" s="254">
        <f>O241*H241</f>
        <v>0</v>
      </c>
      <c r="Q241" s="254">
        <v>0</v>
      </c>
      <c r="R241" s="254">
        <f>Q241*H241</f>
        <v>0</v>
      </c>
      <c r="S241" s="254">
        <v>0</v>
      </c>
      <c r="T241" s="255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56" t="s">
        <v>237</v>
      </c>
      <c r="AT241" s="256" t="s">
        <v>158</v>
      </c>
      <c r="AU241" s="256" t="s">
        <v>88</v>
      </c>
      <c r="AY241" s="16" t="s">
        <v>155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86</v>
      </c>
      <c r="BK241" s="144">
        <f>ROUND(I241*H241,2)</f>
        <v>0</v>
      </c>
      <c r="BL241" s="16" t="s">
        <v>237</v>
      </c>
      <c r="BM241" s="256" t="s">
        <v>557</v>
      </c>
    </row>
    <row r="242" s="2" customFormat="1" ht="33" customHeight="1">
      <c r="A242" s="39"/>
      <c r="B242" s="40"/>
      <c r="C242" s="280" t="s">
        <v>414</v>
      </c>
      <c r="D242" s="280" t="s">
        <v>195</v>
      </c>
      <c r="E242" s="281" t="s">
        <v>362</v>
      </c>
      <c r="F242" s="282" t="s">
        <v>363</v>
      </c>
      <c r="G242" s="283" t="s">
        <v>192</v>
      </c>
      <c r="H242" s="284">
        <v>1</v>
      </c>
      <c r="I242" s="285"/>
      <c r="J242" s="286">
        <f>ROUND(I242*H242,2)</f>
        <v>0</v>
      </c>
      <c r="K242" s="287"/>
      <c r="L242" s="288"/>
      <c r="M242" s="289" t="s">
        <v>1</v>
      </c>
      <c r="N242" s="290" t="s">
        <v>43</v>
      </c>
      <c r="O242" s="92"/>
      <c r="P242" s="254">
        <f>O242*H242</f>
        <v>0</v>
      </c>
      <c r="Q242" s="254">
        <v>0.016</v>
      </c>
      <c r="R242" s="254">
        <f>Q242*H242</f>
        <v>0.016</v>
      </c>
      <c r="S242" s="254">
        <v>0</v>
      </c>
      <c r="T242" s="255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56" t="s">
        <v>313</v>
      </c>
      <c r="AT242" s="256" t="s">
        <v>195</v>
      </c>
      <c r="AU242" s="256" t="s">
        <v>88</v>
      </c>
      <c r="AY242" s="16" t="s">
        <v>155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86</v>
      </c>
      <c r="BK242" s="144">
        <f>ROUND(I242*H242,2)</f>
        <v>0</v>
      </c>
      <c r="BL242" s="16" t="s">
        <v>237</v>
      </c>
      <c r="BM242" s="256" t="s">
        <v>558</v>
      </c>
    </row>
    <row r="243" s="2" customFormat="1" ht="21.75" customHeight="1">
      <c r="A243" s="39"/>
      <c r="B243" s="40"/>
      <c r="C243" s="280" t="s">
        <v>420</v>
      </c>
      <c r="D243" s="280" t="s">
        <v>195</v>
      </c>
      <c r="E243" s="281" t="s">
        <v>559</v>
      </c>
      <c r="F243" s="282" t="s">
        <v>560</v>
      </c>
      <c r="G243" s="283" t="s">
        <v>192</v>
      </c>
      <c r="H243" s="284">
        <v>1</v>
      </c>
      <c r="I243" s="285"/>
      <c r="J243" s="286">
        <f>ROUND(I243*H243,2)</f>
        <v>0</v>
      </c>
      <c r="K243" s="287"/>
      <c r="L243" s="288"/>
      <c r="M243" s="289" t="s">
        <v>1</v>
      </c>
      <c r="N243" s="290" t="s">
        <v>43</v>
      </c>
      <c r="O243" s="92"/>
      <c r="P243" s="254">
        <f>O243*H243</f>
        <v>0</v>
      </c>
      <c r="Q243" s="254">
        <v>0.016</v>
      </c>
      <c r="R243" s="254">
        <f>Q243*H243</f>
        <v>0.016</v>
      </c>
      <c r="S243" s="254">
        <v>0</v>
      </c>
      <c r="T243" s="255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56" t="s">
        <v>313</v>
      </c>
      <c r="AT243" s="256" t="s">
        <v>195</v>
      </c>
      <c r="AU243" s="256" t="s">
        <v>88</v>
      </c>
      <c r="AY243" s="16" t="s">
        <v>155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6" t="s">
        <v>86</v>
      </c>
      <c r="BK243" s="144">
        <f>ROUND(I243*H243,2)</f>
        <v>0</v>
      </c>
      <c r="BL243" s="16" t="s">
        <v>237</v>
      </c>
      <c r="BM243" s="256" t="s">
        <v>561</v>
      </c>
    </row>
    <row r="244" s="2" customFormat="1" ht="24.15" customHeight="1">
      <c r="A244" s="39"/>
      <c r="B244" s="40"/>
      <c r="C244" s="244" t="s">
        <v>425</v>
      </c>
      <c r="D244" s="244" t="s">
        <v>158</v>
      </c>
      <c r="E244" s="245" t="s">
        <v>366</v>
      </c>
      <c r="F244" s="246" t="s">
        <v>367</v>
      </c>
      <c r="G244" s="247" t="s">
        <v>192</v>
      </c>
      <c r="H244" s="248">
        <v>3</v>
      </c>
      <c r="I244" s="249"/>
      <c r="J244" s="250">
        <f>ROUND(I244*H244,2)</f>
        <v>0</v>
      </c>
      <c r="K244" s="251"/>
      <c r="L244" s="42"/>
      <c r="M244" s="252" t="s">
        <v>1</v>
      </c>
      <c r="N244" s="253" t="s">
        <v>43</v>
      </c>
      <c r="O244" s="92"/>
      <c r="P244" s="254">
        <f>O244*H244</f>
        <v>0</v>
      </c>
      <c r="Q244" s="254">
        <v>0</v>
      </c>
      <c r="R244" s="254">
        <f>Q244*H244</f>
        <v>0</v>
      </c>
      <c r="S244" s="254">
        <v>0.024</v>
      </c>
      <c r="T244" s="255">
        <f>S244*H244</f>
        <v>0.072000000000000008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56" t="s">
        <v>237</v>
      </c>
      <c r="AT244" s="256" t="s">
        <v>158</v>
      </c>
      <c r="AU244" s="256" t="s">
        <v>88</v>
      </c>
      <c r="AY244" s="16" t="s">
        <v>155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6" t="s">
        <v>86</v>
      </c>
      <c r="BK244" s="144">
        <f>ROUND(I244*H244,2)</f>
        <v>0</v>
      </c>
      <c r="BL244" s="16" t="s">
        <v>237</v>
      </c>
      <c r="BM244" s="256" t="s">
        <v>562</v>
      </c>
    </row>
    <row r="245" s="2" customFormat="1" ht="24.15" customHeight="1">
      <c r="A245" s="39"/>
      <c r="B245" s="40"/>
      <c r="C245" s="244" t="s">
        <v>431</v>
      </c>
      <c r="D245" s="244" t="s">
        <v>158</v>
      </c>
      <c r="E245" s="245" t="s">
        <v>370</v>
      </c>
      <c r="F245" s="246" t="s">
        <v>371</v>
      </c>
      <c r="G245" s="247" t="s">
        <v>235</v>
      </c>
      <c r="H245" s="248">
        <v>0.032000000000000001</v>
      </c>
      <c r="I245" s="249"/>
      <c r="J245" s="250">
        <f>ROUND(I245*H245,2)</f>
        <v>0</v>
      </c>
      <c r="K245" s="251"/>
      <c r="L245" s="42"/>
      <c r="M245" s="252" t="s">
        <v>1</v>
      </c>
      <c r="N245" s="253" t="s">
        <v>43</v>
      </c>
      <c r="O245" s="92"/>
      <c r="P245" s="254">
        <f>O245*H245</f>
        <v>0</v>
      </c>
      <c r="Q245" s="254">
        <v>0</v>
      </c>
      <c r="R245" s="254">
        <f>Q245*H245</f>
        <v>0</v>
      </c>
      <c r="S245" s="254">
        <v>0</v>
      </c>
      <c r="T245" s="255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56" t="s">
        <v>237</v>
      </c>
      <c r="AT245" s="256" t="s">
        <v>158</v>
      </c>
      <c r="AU245" s="256" t="s">
        <v>88</v>
      </c>
      <c r="AY245" s="16" t="s">
        <v>155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6" t="s">
        <v>86</v>
      </c>
      <c r="BK245" s="144">
        <f>ROUND(I245*H245,2)</f>
        <v>0</v>
      </c>
      <c r="BL245" s="16" t="s">
        <v>237</v>
      </c>
      <c r="BM245" s="256" t="s">
        <v>563</v>
      </c>
    </row>
    <row r="246" s="12" customFormat="1" ht="22.8" customHeight="1">
      <c r="A246" s="12"/>
      <c r="B246" s="228"/>
      <c r="C246" s="229"/>
      <c r="D246" s="230" t="s">
        <v>77</v>
      </c>
      <c r="E246" s="242" t="s">
        <v>373</v>
      </c>
      <c r="F246" s="242" t="s">
        <v>374</v>
      </c>
      <c r="G246" s="229"/>
      <c r="H246" s="229"/>
      <c r="I246" s="232"/>
      <c r="J246" s="243">
        <f>BK246</f>
        <v>0</v>
      </c>
      <c r="K246" s="229"/>
      <c r="L246" s="234"/>
      <c r="M246" s="235"/>
      <c r="N246" s="236"/>
      <c r="O246" s="236"/>
      <c r="P246" s="237">
        <f>SUM(P247:P251)</f>
        <v>0</v>
      </c>
      <c r="Q246" s="236"/>
      <c r="R246" s="237">
        <f>SUM(R247:R251)</f>
        <v>0.13453599999999999</v>
      </c>
      <c r="S246" s="236"/>
      <c r="T246" s="238">
        <f>SUM(T247:T251)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39" t="s">
        <v>88</v>
      </c>
      <c r="AT246" s="240" t="s">
        <v>77</v>
      </c>
      <c r="AU246" s="240" t="s">
        <v>86</v>
      </c>
      <c r="AY246" s="239" t="s">
        <v>155</v>
      </c>
      <c r="BK246" s="241">
        <f>SUM(BK247:BK251)</f>
        <v>0</v>
      </c>
    </row>
    <row r="247" s="2" customFormat="1" ht="24.15" customHeight="1">
      <c r="A247" s="39"/>
      <c r="B247" s="40"/>
      <c r="C247" s="244" t="s">
        <v>436</v>
      </c>
      <c r="D247" s="244" t="s">
        <v>158</v>
      </c>
      <c r="E247" s="245" t="s">
        <v>376</v>
      </c>
      <c r="F247" s="246" t="s">
        <v>377</v>
      </c>
      <c r="G247" s="247" t="s">
        <v>161</v>
      </c>
      <c r="H247" s="248">
        <v>4</v>
      </c>
      <c r="I247" s="249"/>
      <c r="J247" s="250">
        <f>ROUND(I247*H247,2)</f>
        <v>0</v>
      </c>
      <c r="K247" s="251"/>
      <c r="L247" s="42"/>
      <c r="M247" s="252" t="s">
        <v>1</v>
      </c>
      <c r="N247" s="253" t="s">
        <v>43</v>
      </c>
      <c r="O247" s="92"/>
      <c r="P247" s="254">
        <f>O247*H247</f>
        <v>0</v>
      </c>
      <c r="Q247" s="254">
        <v>0.0063499999999999997</v>
      </c>
      <c r="R247" s="254">
        <f>Q247*H247</f>
        <v>0.025399999999999999</v>
      </c>
      <c r="S247" s="254">
        <v>0</v>
      </c>
      <c r="T247" s="255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56" t="s">
        <v>237</v>
      </c>
      <c r="AT247" s="256" t="s">
        <v>158</v>
      </c>
      <c r="AU247" s="256" t="s">
        <v>88</v>
      </c>
      <c r="AY247" s="16" t="s">
        <v>155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6" t="s">
        <v>86</v>
      </c>
      <c r="BK247" s="144">
        <f>ROUND(I247*H247,2)</f>
        <v>0</v>
      </c>
      <c r="BL247" s="16" t="s">
        <v>237</v>
      </c>
      <c r="BM247" s="256" t="s">
        <v>564</v>
      </c>
    </row>
    <row r="248" s="2" customFormat="1" ht="21.75" customHeight="1">
      <c r="A248" s="39"/>
      <c r="B248" s="40"/>
      <c r="C248" s="280" t="s">
        <v>442</v>
      </c>
      <c r="D248" s="280" t="s">
        <v>195</v>
      </c>
      <c r="E248" s="281" t="s">
        <v>380</v>
      </c>
      <c r="F248" s="282" t="s">
        <v>381</v>
      </c>
      <c r="G248" s="283" t="s">
        <v>161</v>
      </c>
      <c r="H248" s="284">
        <v>4.0800000000000001</v>
      </c>
      <c r="I248" s="285"/>
      <c r="J248" s="286">
        <f>ROUND(I248*H248,2)</f>
        <v>0</v>
      </c>
      <c r="K248" s="287"/>
      <c r="L248" s="288"/>
      <c r="M248" s="289" t="s">
        <v>1</v>
      </c>
      <c r="N248" s="290" t="s">
        <v>43</v>
      </c>
      <c r="O248" s="92"/>
      <c r="P248" s="254">
        <f>O248*H248</f>
        <v>0</v>
      </c>
      <c r="Q248" s="254">
        <v>0.019199999999999998</v>
      </c>
      <c r="R248" s="254">
        <f>Q248*H248</f>
        <v>0.078335999999999989</v>
      </c>
      <c r="S248" s="254">
        <v>0</v>
      </c>
      <c r="T248" s="255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56" t="s">
        <v>313</v>
      </c>
      <c r="AT248" s="256" t="s">
        <v>195</v>
      </c>
      <c r="AU248" s="256" t="s">
        <v>88</v>
      </c>
      <c r="AY248" s="16" t="s">
        <v>155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6" t="s">
        <v>86</v>
      </c>
      <c r="BK248" s="144">
        <f>ROUND(I248*H248,2)</f>
        <v>0</v>
      </c>
      <c r="BL248" s="16" t="s">
        <v>237</v>
      </c>
      <c r="BM248" s="256" t="s">
        <v>565</v>
      </c>
    </row>
    <row r="249" s="13" customFormat="1">
      <c r="A249" s="13"/>
      <c r="B249" s="257"/>
      <c r="C249" s="258"/>
      <c r="D249" s="259" t="s">
        <v>164</v>
      </c>
      <c r="E249" s="258"/>
      <c r="F249" s="261" t="s">
        <v>566</v>
      </c>
      <c r="G249" s="258"/>
      <c r="H249" s="262">
        <v>4.0800000000000001</v>
      </c>
      <c r="I249" s="263"/>
      <c r="J249" s="258"/>
      <c r="K249" s="258"/>
      <c r="L249" s="264"/>
      <c r="M249" s="265"/>
      <c r="N249" s="266"/>
      <c r="O249" s="266"/>
      <c r="P249" s="266"/>
      <c r="Q249" s="266"/>
      <c r="R249" s="266"/>
      <c r="S249" s="266"/>
      <c r="T249" s="26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68" t="s">
        <v>164</v>
      </c>
      <c r="AU249" s="268" t="s">
        <v>88</v>
      </c>
      <c r="AV249" s="13" t="s">
        <v>88</v>
      </c>
      <c r="AW249" s="13" t="s">
        <v>4</v>
      </c>
      <c r="AX249" s="13" t="s">
        <v>86</v>
      </c>
      <c r="AY249" s="268" t="s">
        <v>155</v>
      </c>
    </row>
    <row r="250" s="2" customFormat="1" ht="24.15" customHeight="1">
      <c r="A250" s="39"/>
      <c r="B250" s="40"/>
      <c r="C250" s="244" t="s">
        <v>448</v>
      </c>
      <c r="D250" s="244" t="s">
        <v>158</v>
      </c>
      <c r="E250" s="245" t="s">
        <v>385</v>
      </c>
      <c r="F250" s="246" t="s">
        <v>386</v>
      </c>
      <c r="G250" s="247" t="s">
        <v>161</v>
      </c>
      <c r="H250" s="248">
        <v>4</v>
      </c>
      <c r="I250" s="249"/>
      <c r="J250" s="250">
        <f>ROUND(I250*H250,2)</f>
        <v>0</v>
      </c>
      <c r="K250" s="251"/>
      <c r="L250" s="42"/>
      <c r="M250" s="252" t="s">
        <v>1</v>
      </c>
      <c r="N250" s="253" t="s">
        <v>43</v>
      </c>
      <c r="O250" s="92"/>
      <c r="P250" s="254">
        <f>O250*H250</f>
        <v>0</v>
      </c>
      <c r="Q250" s="254">
        <v>0.0077000000000000002</v>
      </c>
      <c r="R250" s="254">
        <f>Q250*H250</f>
        <v>0.030800000000000001</v>
      </c>
      <c r="S250" s="254">
        <v>0</v>
      </c>
      <c r="T250" s="255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56" t="s">
        <v>237</v>
      </c>
      <c r="AT250" s="256" t="s">
        <v>158</v>
      </c>
      <c r="AU250" s="256" t="s">
        <v>88</v>
      </c>
      <c r="AY250" s="16" t="s">
        <v>155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6" t="s">
        <v>86</v>
      </c>
      <c r="BK250" s="144">
        <f>ROUND(I250*H250,2)</f>
        <v>0</v>
      </c>
      <c r="BL250" s="16" t="s">
        <v>237</v>
      </c>
      <c r="BM250" s="256" t="s">
        <v>567</v>
      </c>
    </row>
    <row r="251" s="2" customFormat="1" ht="24.15" customHeight="1">
      <c r="A251" s="39"/>
      <c r="B251" s="40"/>
      <c r="C251" s="244" t="s">
        <v>568</v>
      </c>
      <c r="D251" s="244" t="s">
        <v>158</v>
      </c>
      <c r="E251" s="245" t="s">
        <v>389</v>
      </c>
      <c r="F251" s="246" t="s">
        <v>390</v>
      </c>
      <c r="G251" s="247" t="s">
        <v>235</v>
      </c>
      <c r="H251" s="248">
        <v>0.13500000000000001</v>
      </c>
      <c r="I251" s="249"/>
      <c r="J251" s="250">
        <f>ROUND(I251*H251,2)</f>
        <v>0</v>
      </c>
      <c r="K251" s="251"/>
      <c r="L251" s="42"/>
      <c r="M251" s="252" t="s">
        <v>1</v>
      </c>
      <c r="N251" s="253" t="s">
        <v>43</v>
      </c>
      <c r="O251" s="92"/>
      <c r="P251" s="254">
        <f>O251*H251</f>
        <v>0</v>
      </c>
      <c r="Q251" s="254">
        <v>0</v>
      </c>
      <c r="R251" s="254">
        <f>Q251*H251</f>
        <v>0</v>
      </c>
      <c r="S251" s="254">
        <v>0</v>
      </c>
      <c r="T251" s="255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56" t="s">
        <v>237</v>
      </c>
      <c r="AT251" s="256" t="s">
        <v>158</v>
      </c>
      <c r="AU251" s="256" t="s">
        <v>88</v>
      </c>
      <c r="AY251" s="16" t="s">
        <v>155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6" t="s">
        <v>86</v>
      </c>
      <c r="BK251" s="144">
        <f>ROUND(I251*H251,2)</f>
        <v>0</v>
      </c>
      <c r="BL251" s="16" t="s">
        <v>237</v>
      </c>
      <c r="BM251" s="256" t="s">
        <v>569</v>
      </c>
    </row>
    <row r="252" s="12" customFormat="1" ht="22.8" customHeight="1">
      <c r="A252" s="12"/>
      <c r="B252" s="228"/>
      <c r="C252" s="229"/>
      <c r="D252" s="230" t="s">
        <v>77</v>
      </c>
      <c r="E252" s="242" t="s">
        <v>392</v>
      </c>
      <c r="F252" s="242" t="s">
        <v>393</v>
      </c>
      <c r="G252" s="229"/>
      <c r="H252" s="229"/>
      <c r="I252" s="232"/>
      <c r="J252" s="243">
        <f>BK252</f>
        <v>0</v>
      </c>
      <c r="K252" s="229"/>
      <c r="L252" s="234"/>
      <c r="M252" s="235"/>
      <c r="N252" s="236"/>
      <c r="O252" s="236"/>
      <c r="P252" s="237">
        <f>SUM(P253:P266)</f>
        <v>0</v>
      </c>
      <c r="Q252" s="236"/>
      <c r="R252" s="237">
        <f>SUM(R253:R266)</f>
        <v>0.26556160000000001</v>
      </c>
      <c r="S252" s="236"/>
      <c r="T252" s="238">
        <f>SUM(T253:T266)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39" t="s">
        <v>88</v>
      </c>
      <c r="AT252" s="240" t="s">
        <v>77</v>
      </c>
      <c r="AU252" s="240" t="s">
        <v>86</v>
      </c>
      <c r="AY252" s="239" t="s">
        <v>155</v>
      </c>
      <c r="BK252" s="241">
        <f>SUM(BK253:BK266)</f>
        <v>0</v>
      </c>
    </row>
    <row r="253" s="2" customFormat="1" ht="24.15" customHeight="1">
      <c r="A253" s="39"/>
      <c r="B253" s="40"/>
      <c r="C253" s="244" t="s">
        <v>570</v>
      </c>
      <c r="D253" s="244" t="s">
        <v>158</v>
      </c>
      <c r="E253" s="245" t="s">
        <v>395</v>
      </c>
      <c r="F253" s="246" t="s">
        <v>396</v>
      </c>
      <c r="G253" s="247" t="s">
        <v>161</v>
      </c>
      <c r="H253" s="248">
        <v>13.640000000000001</v>
      </c>
      <c r="I253" s="249"/>
      <c r="J253" s="250">
        <f>ROUND(I253*H253,2)</f>
        <v>0</v>
      </c>
      <c r="K253" s="251"/>
      <c r="L253" s="42"/>
      <c r="M253" s="252" t="s">
        <v>1</v>
      </c>
      <c r="N253" s="253" t="s">
        <v>43</v>
      </c>
      <c r="O253" s="92"/>
      <c r="P253" s="254">
        <f>O253*H253</f>
        <v>0</v>
      </c>
      <c r="Q253" s="254">
        <v>0.0060499999999999998</v>
      </c>
      <c r="R253" s="254">
        <f>Q253*H253</f>
        <v>0.082521999999999998</v>
      </c>
      <c r="S253" s="254">
        <v>0</v>
      </c>
      <c r="T253" s="25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56" t="s">
        <v>237</v>
      </c>
      <c r="AT253" s="256" t="s">
        <v>158</v>
      </c>
      <c r="AU253" s="256" t="s">
        <v>88</v>
      </c>
      <c r="AY253" s="16" t="s">
        <v>155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6" t="s">
        <v>86</v>
      </c>
      <c r="BK253" s="144">
        <f>ROUND(I253*H253,2)</f>
        <v>0</v>
      </c>
      <c r="BL253" s="16" t="s">
        <v>237</v>
      </c>
      <c r="BM253" s="256" t="s">
        <v>571</v>
      </c>
    </row>
    <row r="254" s="13" customFormat="1">
      <c r="A254" s="13"/>
      <c r="B254" s="257"/>
      <c r="C254" s="258"/>
      <c r="D254" s="259" t="s">
        <v>164</v>
      </c>
      <c r="E254" s="260" t="s">
        <v>1</v>
      </c>
      <c r="F254" s="261" t="s">
        <v>572</v>
      </c>
      <c r="G254" s="258"/>
      <c r="H254" s="262">
        <v>7.9199999999999999</v>
      </c>
      <c r="I254" s="263"/>
      <c r="J254" s="258"/>
      <c r="K254" s="258"/>
      <c r="L254" s="264"/>
      <c r="M254" s="265"/>
      <c r="N254" s="266"/>
      <c r="O254" s="266"/>
      <c r="P254" s="266"/>
      <c r="Q254" s="266"/>
      <c r="R254" s="266"/>
      <c r="S254" s="266"/>
      <c r="T254" s="26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68" t="s">
        <v>164</v>
      </c>
      <c r="AU254" s="268" t="s">
        <v>88</v>
      </c>
      <c r="AV254" s="13" t="s">
        <v>88</v>
      </c>
      <c r="AW254" s="13" t="s">
        <v>32</v>
      </c>
      <c r="AX254" s="13" t="s">
        <v>78</v>
      </c>
      <c r="AY254" s="268" t="s">
        <v>155</v>
      </c>
    </row>
    <row r="255" s="13" customFormat="1">
      <c r="A255" s="13"/>
      <c r="B255" s="257"/>
      <c r="C255" s="258"/>
      <c r="D255" s="259" t="s">
        <v>164</v>
      </c>
      <c r="E255" s="260" t="s">
        <v>1</v>
      </c>
      <c r="F255" s="261" t="s">
        <v>229</v>
      </c>
      <c r="G255" s="258"/>
      <c r="H255" s="262">
        <v>3.7400000000000002</v>
      </c>
      <c r="I255" s="263"/>
      <c r="J255" s="258"/>
      <c r="K255" s="258"/>
      <c r="L255" s="264"/>
      <c r="M255" s="265"/>
      <c r="N255" s="266"/>
      <c r="O255" s="266"/>
      <c r="P255" s="266"/>
      <c r="Q255" s="266"/>
      <c r="R255" s="266"/>
      <c r="S255" s="266"/>
      <c r="T255" s="26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68" t="s">
        <v>164</v>
      </c>
      <c r="AU255" s="268" t="s">
        <v>88</v>
      </c>
      <c r="AV255" s="13" t="s">
        <v>88</v>
      </c>
      <c r="AW255" s="13" t="s">
        <v>32</v>
      </c>
      <c r="AX255" s="13" t="s">
        <v>78</v>
      </c>
      <c r="AY255" s="268" t="s">
        <v>155</v>
      </c>
    </row>
    <row r="256" s="13" customFormat="1">
      <c r="A256" s="13"/>
      <c r="B256" s="257"/>
      <c r="C256" s="258"/>
      <c r="D256" s="259" t="s">
        <v>164</v>
      </c>
      <c r="E256" s="260" t="s">
        <v>1</v>
      </c>
      <c r="F256" s="261" t="s">
        <v>230</v>
      </c>
      <c r="G256" s="258"/>
      <c r="H256" s="262">
        <v>1.98</v>
      </c>
      <c r="I256" s="263"/>
      <c r="J256" s="258"/>
      <c r="K256" s="258"/>
      <c r="L256" s="264"/>
      <c r="M256" s="265"/>
      <c r="N256" s="266"/>
      <c r="O256" s="266"/>
      <c r="P256" s="266"/>
      <c r="Q256" s="266"/>
      <c r="R256" s="266"/>
      <c r="S256" s="266"/>
      <c r="T256" s="26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68" t="s">
        <v>164</v>
      </c>
      <c r="AU256" s="268" t="s">
        <v>88</v>
      </c>
      <c r="AV256" s="13" t="s">
        <v>88</v>
      </c>
      <c r="AW256" s="13" t="s">
        <v>32</v>
      </c>
      <c r="AX256" s="13" t="s">
        <v>78</v>
      </c>
      <c r="AY256" s="268" t="s">
        <v>155</v>
      </c>
    </row>
    <row r="257" s="14" customFormat="1">
      <c r="A257" s="14"/>
      <c r="B257" s="269"/>
      <c r="C257" s="270"/>
      <c r="D257" s="259" t="s">
        <v>164</v>
      </c>
      <c r="E257" s="271" t="s">
        <v>1</v>
      </c>
      <c r="F257" s="272" t="s">
        <v>166</v>
      </c>
      <c r="G257" s="270"/>
      <c r="H257" s="273">
        <v>13.640000000000001</v>
      </c>
      <c r="I257" s="274"/>
      <c r="J257" s="270"/>
      <c r="K257" s="270"/>
      <c r="L257" s="275"/>
      <c r="M257" s="276"/>
      <c r="N257" s="277"/>
      <c r="O257" s="277"/>
      <c r="P257" s="277"/>
      <c r="Q257" s="277"/>
      <c r="R257" s="277"/>
      <c r="S257" s="277"/>
      <c r="T257" s="278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79" t="s">
        <v>164</v>
      </c>
      <c r="AU257" s="279" t="s">
        <v>88</v>
      </c>
      <c r="AV257" s="14" t="s">
        <v>162</v>
      </c>
      <c r="AW257" s="14" t="s">
        <v>32</v>
      </c>
      <c r="AX257" s="14" t="s">
        <v>86</v>
      </c>
      <c r="AY257" s="279" t="s">
        <v>155</v>
      </c>
    </row>
    <row r="258" s="2" customFormat="1" ht="16.5" customHeight="1">
      <c r="A258" s="39"/>
      <c r="B258" s="40"/>
      <c r="C258" s="280" t="s">
        <v>573</v>
      </c>
      <c r="D258" s="280" t="s">
        <v>195</v>
      </c>
      <c r="E258" s="281" t="s">
        <v>399</v>
      </c>
      <c r="F258" s="282" t="s">
        <v>400</v>
      </c>
      <c r="G258" s="283" t="s">
        <v>161</v>
      </c>
      <c r="H258" s="284">
        <v>14.321999999999999</v>
      </c>
      <c r="I258" s="285"/>
      <c r="J258" s="286">
        <f>ROUND(I258*H258,2)</f>
        <v>0</v>
      </c>
      <c r="K258" s="287"/>
      <c r="L258" s="288"/>
      <c r="M258" s="289" t="s">
        <v>1</v>
      </c>
      <c r="N258" s="290" t="s">
        <v>43</v>
      </c>
      <c r="O258" s="92"/>
      <c r="P258" s="254">
        <f>O258*H258</f>
        <v>0</v>
      </c>
      <c r="Q258" s="254">
        <v>0.0118</v>
      </c>
      <c r="R258" s="254">
        <f>Q258*H258</f>
        <v>0.1689996</v>
      </c>
      <c r="S258" s="254">
        <v>0</v>
      </c>
      <c r="T258" s="255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56" t="s">
        <v>313</v>
      </c>
      <c r="AT258" s="256" t="s">
        <v>195</v>
      </c>
      <c r="AU258" s="256" t="s">
        <v>88</v>
      </c>
      <c r="AY258" s="16" t="s">
        <v>155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6" t="s">
        <v>86</v>
      </c>
      <c r="BK258" s="144">
        <f>ROUND(I258*H258,2)</f>
        <v>0</v>
      </c>
      <c r="BL258" s="16" t="s">
        <v>237</v>
      </c>
      <c r="BM258" s="256" t="s">
        <v>574</v>
      </c>
    </row>
    <row r="259" s="13" customFormat="1">
      <c r="A259" s="13"/>
      <c r="B259" s="257"/>
      <c r="C259" s="258"/>
      <c r="D259" s="259" t="s">
        <v>164</v>
      </c>
      <c r="E259" s="258"/>
      <c r="F259" s="261" t="s">
        <v>575</v>
      </c>
      <c r="G259" s="258"/>
      <c r="H259" s="262">
        <v>14.321999999999999</v>
      </c>
      <c r="I259" s="263"/>
      <c r="J259" s="258"/>
      <c r="K259" s="258"/>
      <c r="L259" s="264"/>
      <c r="M259" s="265"/>
      <c r="N259" s="266"/>
      <c r="O259" s="266"/>
      <c r="P259" s="266"/>
      <c r="Q259" s="266"/>
      <c r="R259" s="266"/>
      <c r="S259" s="266"/>
      <c r="T259" s="26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68" t="s">
        <v>164</v>
      </c>
      <c r="AU259" s="268" t="s">
        <v>88</v>
      </c>
      <c r="AV259" s="13" t="s">
        <v>88</v>
      </c>
      <c r="AW259" s="13" t="s">
        <v>4</v>
      </c>
      <c r="AX259" s="13" t="s">
        <v>86</v>
      </c>
      <c r="AY259" s="268" t="s">
        <v>155</v>
      </c>
    </row>
    <row r="260" s="2" customFormat="1" ht="24.15" customHeight="1">
      <c r="A260" s="39"/>
      <c r="B260" s="40"/>
      <c r="C260" s="244" t="s">
        <v>576</v>
      </c>
      <c r="D260" s="244" t="s">
        <v>158</v>
      </c>
      <c r="E260" s="245" t="s">
        <v>404</v>
      </c>
      <c r="F260" s="246" t="s">
        <v>405</v>
      </c>
      <c r="G260" s="247" t="s">
        <v>406</v>
      </c>
      <c r="H260" s="248">
        <v>19.800000000000001</v>
      </c>
      <c r="I260" s="249"/>
      <c r="J260" s="250">
        <f>ROUND(I260*H260,2)</f>
        <v>0</v>
      </c>
      <c r="K260" s="251"/>
      <c r="L260" s="42"/>
      <c r="M260" s="252" t="s">
        <v>1</v>
      </c>
      <c r="N260" s="253" t="s">
        <v>43</v>
      </c>
      <c r="O260" s="92"/>
      <c r="P260" s="254">
        <f>O260*H260</f>
        <v>0</v>
      </c>
      <c r="Q260" s="254">
        <v>0.00055000000000000003</v>
      </c>
      <c r="R260" s="254">
        <f>Q260*H260</f>
        <v>0.01089</v>
      </c>
      <c r="S260" s="254">
        <v>0</v>
      </c>
      <c r="T260" s="255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56" t="s">
        <v>237</v>
      </c>
      <c r="AT260" s="256" t="s">
        <v>158</v>
      </c>
      <c r="AU260" s="256" t="s">
        <v>88</v>
      </c>
      <c r="AY260" s="16" t="s">
        <v>155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6" t="s">
        <v>86</v>
      </c>
      <c r="BK260" s="144">
        <f>ROUND(I260*H260,2)</f>
        <v>0</v>
      </c>
      <c r="BL260" s="16" t="s">
        <v>237</v>
      </c>
      <c r="BM260" s="256" t="s">
        <v>577</v>
      </c>
    </row>
    <row r="261" s="13" customFormat="1">
      <c r="A261" s="13"/>
      <c r="B261" s="257"/>
      <c r="C261" s="258"/>
      <c r="D261" s="259" t="s">
        <v>164</v>
      </c>
      <c r="E261" s="260" t="s">
        <v>1</v>
      </c>
      <c r="F261" s="261" t="s">
        <v>578</v>
      </c>
      <c r="G261" s="258"/>
      <c r="H261" s="262">
        <v>19.800000000000001</v>
      </c>
      <c r="I261" s="263"/>
      <c r="J261" s="258"/>
      <c r="K261" s="258"/>
      <c r="L261" s="264"/>
      <c r="M261" s="265"/>
      <c r="N261" s="266"/>
      <c r="O261" s="266"/>
      <c r="P261" s="266"/>
      <c r="Q261" s="266"/>
      <c r="R261" s="266"/>
      <c r="S261" s="266"/>
      <c r="T261" s="26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68" t="s">
        <v>164</v>
      </c>
      <c r="AU261" s="268" t="s">
        <v>88</v>
      </c>
      <c r="AV261" s="13" t="s">
        <v>88</v>
      </c>
      <c r="AW261" s="13" t="s">
        <v>32</v>
      </c>
      <c r="AX261" s="13" t="s">
        <v>78</v>
      </c>
      <c r="AY261" s="268" t="s">
        <v>155</v>
      </c>
    </row>
    <row r="262" s="14" customFormat="1">
      <c r="A262" s="14"/>
      <c r="B262" s="269"/>
      <c r="C262" s="270"/>
      <c r="D262" s="259" t="s">
        <v>164</v>
      </c>
      <c r="E262" s="271" t="s">
        <v>1</v>
      </c>
      <c r="F262" s="272" t="s">
        <v>166</v>
      </c>
      <c r="G262" s="270"/>
      <c r="H262" s="273">
        <v>19.800000000000001</v>
      </c>
      <c r="I262" s="274"/>
      <c r="J262" s="270"/>
      <c r="K262" s="270"/>
      <c r="L262" s="275"/>
      <c r="M262" s="276"/>
      <c r="N262" s="277"/>
      <c r="O262" s="277"/>
      <c r="P262" s="277"/>
      <c r="Q262" s="277"/>
      <c r="R262" s="277"/>
      <c r="S262" s="277"/>
      <c r="T262" s="278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79" t="s">
        <v>164</v>
      </c>
      <c r="AU262" s="279" t="s">
        <v>88</v>
      </c>
      <c r="AV262" s="14" t="s">
        <v>162</v>
      </c>
      <c r="AW262" s="14" t="s">
        <v>32</v>
      </c>
      <c r="AX262" s="14" t="s">
        <v>86</v>
      </c>
      <c r="AY262" s="279" t="s">
        <v>155</v>
      </c>
    </row>
    <row r="263" s="2" customFormat="1" ht="21.75" customHeight="1">
      <c r="A263" s="39"/>
      <c r="B263" s="40"/>
      <c r="C263" s="244" t="s">
        <v>579</v>
      </c>
      <c r="D263" s="244" t="s">
        <v>158</v>
      </c>
      <c r="E263" s="245" t="s">
        <v>410</v>
      </c>
      <c r="F263" s="246" t="s">
        <v>411</v>
      </c>
      <c r="G263" s="247" t="s">
        <v>406</v>
      </c>
      <c r="H263" s="248">
        <v>6.2999999999999998</v>
      </c>
      <c r="I263" s="249"/>
      <c r="J263" s="250">
        <f>ROUND(I263*H263,2)</f>
        <v>0</v>
      </c>
      <c r="K263" s="251"/>
      <c r="L263" s="42"/>
      <c r="M263" s="252" t="s">
        <v>1</v>
      </c>
      <c r="N263" s="253" t="s">
        <v>43</v>
      </c>
      <c r="O263" s="92"/>
      <c r="P263" s="254">
        <f>O263*H263</f>
        <v>0</v>
      </c>
      <c r="Q263" s="254">
        <v>0.00050000000000000001</v>
      </c>
      <c r="R263" s="254">
        <f>Q263*H263</f>
        <v>0.00315</v>
      </c>
      <c r="S263" s="254">
        <v>0</v>
      </c>
      <c r="T263" s="255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56" t="s">
        <v>237</v>
      </c>
      <c r="AT263" s="256" t="s">
        <v>158</v>
      </c>
      <c r="AU263" s="256" t="s">
        <v>88</v>
      </c>
      <c r="AY263" s="16" t="s">
        <v>155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6" t="s">
        <v>86</v>
      </c>
      <c r="BK263" s="144">
        <f>ROUND(I263*H263,2)</f>
        <v>0</v>
      </c>
      <c r="BL263" s="16" t="s">
        <v>237</v>
      </c>
      <c r="BM263" s="256" t="s">
        <v>580</v>
      </c>
    </row>
    <row r="264" s="13" customFormat="1">
      <c r="A264" s="13"/>
      <c r="B264" s="257"/>
      <c r="C264" s="258"/>
      <c r="D264" s="259" t="s">
        <v>164</v>
      </c>
      <c r="E264" s="260" t="s">
        <v>1</v>
      </c>
      <c r="F264" s="261" t="s">
        <v>581</v>
      </c>
      <c r="G264" s="258"/>
      <c r="H264" s="262">
        <v>6.2999999999999998</v>
      </c>
      <c r="I264" s="263"/>
      <c r="J264" s="258"/>
      <c r="K264" s="258"/>
      <c r="L264" s="264"/>
      <c r="M264" s="265"/>
      <c r="N264" s="266"/>
      <c r="O264" s="266"/>
      <c r="P264" s="266"/>
      <c r="Q264" s="266"/>
      <c r="R264" s="266"/>
      <c r="S264" s="266"/>
      <c r="T264" s="26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68" t="s">
        <v>164</v>
      </c>
      <c r="AU264" s="268" t="s">
        <v>88</v>
      </c>
      <c r="AV264" s="13" t="s">
        <v>88</v>
      </c>
      <c r="AW264" s="13" t="s">
        <v>32</v>
      </c>
      <c r="AX264" s="13" t="s">
        <v>78</v>
      </c>
      <c r="AY264" s="268" t="s">
        <v>155</v>
      </c>
    </row>
    <row r="265" s="14" customFormat="1">
      <c r="A265" s="14"/>
      <c r="B265" s="269"/>
      <c r="C265" s="270"/>
      <c r="D265" s="259" t="s">
        <v>164</v>
      </c>
      <c r="E265" s="271" t="s">
        <v>1</v>
      </c>
      <c r="F265" s="272" t="s">
        <v>166</v>
      </c>
      <c r="G265" s="270"/>
      <c r="H265" s="273">
        <v>6.2999999999999998</v>
      </c>
      <c r="I265" s="274"/>
      <c r="J265" s="270"/>
      <c r="K265" s="270"/>
      <c r="L265" s="275"/>
      <c r="M265" s="276"/>
      <c r="N265" s="277"/>
      <c r="O265" s="277"/>
      <c r="P265" s="277"/>
      <c r="Q265" s="277"/>
      <c r="R265" s="277"/>
      <c r="S265" s="277"/>
      <c r="T265" s="278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79" t="s">
        <v>164</v>
      </c>
      <c r="AU265" s="279" t="s">
        <v>88</v>
      </c>
      <c r="AV265" s="14" t="s">
        <v>162</v>
      </c>
      <c r="AW265" s="14" t="s">
        <v>32</v>
      </c>
      <c r="AX265" s="14" t="s">
        <v>86</v>
      </c>
      <c r="AY265" s="279" t="s">
        <v>155</v>
      </c>
    </row>
    <row r="266" s="2" customFormat="1" ht="24.15" customHeight="1">
      <c r="A266" s="39"/>
      <c r="B266" s="40"/>
      <c r="C266" s="244" t="s">
        <v>582</v>
      </c>
      <c r="D266" s="244" t="s">
        <v>158</v>
      </c>
      <c r="E266" s="245" t="s">
        <v>415</v>
      </c>
      <c r="F266" s="246" t="s">
        <v>416</v>
      </c>
      <c r="G266" s="247" t="s">
        <v>235</v>
      </c>
      <c r="H266" s="248">
        <v>0.26600000000000001</v>
      </c>
      <c r="I266" s="249"/>
      <c r="J266" s="250">
        <f>ROUND(I266*H266,2)</f>
        <v>0</v>
      </c>
      <c r="K266" s="251"/>
      <c r="L266" s="42"/>
      <c r="M266" s="252" t="s">
        <v>1</v>
      </c>
      <c r="N266" s="253" t="s">
        <v>43</v>
      </c>
      <c r="O266" s="92"/>
      <c r="P266" s="254">
        <f>O266*H266</f>
        <v>0</v>
      </c>
      <c r="Q266" s="254">
        <v>0</v>
      </c>
      <c r="R266" s="254">
        <f>Q266*H266</f>
        <v>0</v>
      </c>
      <c r="S266" s="254">
        <v>0</v>
      </c>
      <c r="T266" s="255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56" t="s">
        <v>237</v>
      </c>
      <c r="AT266" s="256" t="s">
        <v>158</v>
      </c>
      <c r="AU266" s="256" t="s">
        <v>88</v>
      </c>
      <c r="AY266" s="16" t="s">
        <v>155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6" t="s">
        <v>86</v>
      </c>
      <c r="BK266" s="144">
        <f>ROUND(I266*H266,2)</f>
        <v>0</v>
      </c>
      <c r="BL266" s="16" t="s">
        <v>237</v>
      </c>
      <c r="BM266" s="256" t="s">
        <v>583</v>
      </c>
    </row>
    <row r="267" s="12" customFormat="1" ht="22.8" customHeight="1">
      <c r="A267" s="12"/>
      <c r="B267" s="228"/>
      <c r="C267" s="229"/>
      <c r="D267" s="230" t="s">
        <v>77</v>
      </c>
      <c r="E267" s="242" t="s">
        <v>418</v>
      </c>
      <c r="F267" s="242" t="s">
        <v>419</v>
      </c>
      <c r="G267" s="229"/>
      <c r="H267" s="229"/>
      <c r="I267" s="232"/>
      <c r="J267" s="243">
        <f>BK267</f>
        <v>0</v>
      </c>
      <c r="K267" s="229"/>
      <c r="L267" s="234"/>
      <c r="M267" s="235"/>
      <c r="N267" s="236"/>
      <c r="O267" s="236"/>
      <c r="P267" s="237">
        <f>SUM(P268:P271)</f>
        <v>0</v>
      </c>
      <c r="Q267" s="236"/>
      <c r="R267" s="237">
        <f>SUM(R268:R271)</f>
        <v>0.00072000000000000005</v>
      </c>
      <c r="S267" s="236"/>
      <c r="T267" s="238">
        <f>SUM(T268:T271)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39" t="s">
        <v>88</v>
      </c>
      <c r="AT267" s="240" t="s">
        <v>77</v>
      </c>
      <c r="AU267" s="240" t="s">
        <v>86</v>
      </c>
      <c r="AY267" s="239" t="s">
        <v>155</v>
      </c>
      <c r="BK267" s="241">
        <f>SUM(BK268:BK271)</f>
        <v>0</v>
      </c>
    </row>
    <row r="268" s="2" customFormat="1" ht="24.15" customHeight="1">
      <c r="A268" s="39"/>
      <c r="B268" s="40"/>
      <c r="C268" s="244" t="s">
        <v>584</v>
      </c>
      <c r="D268" s="244" t="s">
        <v>158</v>
      </c>
      <c r="E268" s="245" t="s">
        <v>421</v>
      </c>
      <c r="F268" s="246" t="s">
        <v>422</v>
      </c>
      <c r="G268" s="247" t="s">
        <v>161</v>
      </c>
      <c r="H268" s="248">
        <v>3</v>
      </c>
      <c r="I268" s="249"/>
      <c r="J268" s="250">
        <f>ROUND(I268*H268,2)</f>
        <v>0</v>
      </c>
      <c r="K268" s="251"/>
      <c r="L268" s="42"/>
      <c r="M268" s="252" t="s">
        <v>1</v>
      </c>
      <c r="N268" s="253" t="s">
        <v>43</v>
      </c>
      <c r="O268" s="92"/>
      <c r="P268" s="254">
        <f>O268*H268</f>
        <v>0</v>
      </c>
      <c r="Q268" s="254">
        <v>0.00012</v>
      </c>
      <c r="R268" s="254">
        <f>Q268*H268</f>
        <v>0.00036000000000000002</v>
      </c>
      <c r="S268" s="254">
        <v>0</v>
      </c>
      <c r="T268" s="255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56" t="s">
        <v>237</v>
      </c>
      <c r="AT268" s="256" t="s">
        <v>158</v>
      </c>
      <c r="AU268" s="256" t="s">
        <v>88</v>
      </c>
      <c r="AY268" s="16" t="s">
        <v>155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6" t="s">
        <v>86</v>
      </c>
      <c r="BK268" s="144">
        <f>ROUND(I268*H268,2)</f>
        <v>0</v>
      </c>
      <c r="BL268" s="16" t="s">
        <v>237</v>
      </c>
      <c r="BM268" s="256" t="s">
        <v>585</v>
      </c>
    </row>
    <row r="269" s="13" customFormat="1">
      <c r="A269" s="13"/>
      <c r="B269" s="257"/>
      <c r="C269" s="258"/>
      <c r="D269" s="259" t="s">
        <v>164</v>
      </c>
      <c r="E269" s="260" t="s">
        <v>1</v>
      </c>
      <c r="F269" s="261" t="s">
        <v>586</v>
      </c>
      <c r="G269" s="258"/>
      <c r="H269" s="262">
        <v>3</v>
      </c>
      <c r="I269" s="263"/>
      <c r="J269" s="258"/>
      <c r="K269" s="258"/>
      <c r="L269" s="264"/>
      <c r="M269" s="265"/>
      <c r="N269" s="266"/>
      <c r="O269" s="266"/>
      <c r="P269" s="266"/>
      <c r="Q269" s="266"/>
      <c r="R269" s="266"/>
      <c r="S269" s="266"/>
      <c r="T269" s="26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68" t="s">
        <v>164</v>
      </c>
      <c r="AU269" s="268" t="s">
        <v>88</v>
      </c>
      <c r="AV269" s="13" t="s">
        <v>88</v>
      </c>
      <c r="AW269" s="13" t="s">
        <v>32</v>
      </c>
      <c r="AX269" s="13" t="s">
        <v>78</v>
      </c>
      <c r="AY269" s="268" t="s">
        <v>155</v>
      </c>
    </row>
    <row r="270" s="14" customFormat="1">
      <c r="A270" s="14"/>
      <c r="B270" s="269"/>
      <c r="C270" s="270"/>
      <c r="D270" s="259" t="s">
        <v>164</v>
      </c>
      <c r="E270" s="271" t="s">
        <v>1</v>
      </c>
      <c r="F270" s="272" t="s">
        <v>166</v>
      </c>
      <c r="G270" s="270"/>
      <c r="H270" s="273">
        <v>3</v>
      </c>
      <c r="I270" s="274"/>
      <c r="J270" s="270"/>
      <c r="K270" s="270"/>
      <c r="L270" s="275"/>
      <c r="M270" s="276"/>
      <c r="N270" s="277"/>
      <c r="O270" s="277"/>
      <c r="P270" s="277"/>
      <c r="Q270" s="277"/>
      <c r="R270" s="277"/>
      <c r="S270" s="277"/>
      <c r="T270" s="278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79" t="s">
        <v>164</v>
      </c>
      <c r="AU270" s="279" t="s">
        <v>88</v>
      </c>
      <c r="AV270" s="14" t="s">
        <v>162</v>
      </c>
      <c r="AW270" s="14" t="s">
        <v>32</v>
      </c>
      <c r="AX270" s="14" t="s">
        <v>86</v>
      </c>
      <c r="AY270" s="279" t="s">
        <v>155</v>
      </c>
    </row>
    <row r="271" s="2" customFormat="1" ht="24.15" customHeight="1">
      <c r="A271" s="39"/>
      <c r="B271" s="40"/>
      <c r="C271" s="244" t="s">
        <v>587</v>
      </c>
      <c r="D271" s="244" t="s">
        <v>158</v>
      </c>
      <c r="E271" s="245" t="s">
        <v>426</v>
      </c>
      <c r="F271" s="246" t="s">
        <v>427</v>
      </c>
      <c r="G271" s="247" t="s">
        <v>161</v>
      </c>
      <c r="H271" s="248">
        <v>3</v>
      </c>
      <c r="I271" s="249"/>
      <c r="J271" s="250">
        <f>ROUND(I271*H271,2)</f>
        <v>0</v>
      </c>
      <c r="K271" s="251"/>
      <c r="L271" s="42"/>
      <c r="M271" s="252" t="s">
        <v>1</v>
      </c>
      <c r="N271" s="253" t="s">
        <v>43</v>
      </c>
      <c r="O271" s="92"/>
      <c r="P271" s="254">
        <f>O271*H271</f>
        <v>0</v>
      </c>
      <c r="Q271" s="254">
        <v>0.00012</v>
      </c>
      <c r="R271" s="254">
        <f>Q271*H271</f>
        <v>0.00036000000000000002</v>
      </c>
      <c r="S271" s="254">
        <v>0</v>
      </c>
      <c r="T271" s="255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56" t="s">
        <v>237</v>
      </c>
      <c r="AT271" s="256" t="s">
        <v>158</v>
      </c>
      <c r="AU271" s="256" t="s">
        <v>88</v>
      </c>
      <c r="AY271" s="16" t="s">
        <v>155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6" t="s">
        <v>86</v>
      </c>
      <c r="BK271" s="144">
        <f>ROUND(I271*H271,2)</f>
        <v>0</v>
      </c>
      <c r="BL271" s="16" t="s">
        <v>237</v>
      </c>
      <c r="BM271" s="256" t="s">
        <v>588</v>
      </c>
    </row>
    <row r="272" s="12" customFormat="1" ht="22.8" customHeight="1">
      <c r="A272" s="12"/>
      <c r="B272" s="228"/>
      <c r="C272" s="229"/>
      <c r="D272" s="230" t="s">
        <v>77</v>
      </c>
      <c r="E272" s="242" t="s">
        <v>429</v>
      </c>
      <c r="F272" s="242" t="s">
        <v>430</v>
      </c>
      <c r="G272" s="229"/>
      <c r="H272" s="229"/>
      <c r="I272" s="232"/>
      <c r="J272" s="243">
        <f>BK272</f>
        <v>0</v>
      </c>
      <c r="K272" s="229"/>
      <c r="L272" s="234"/>
      <c r="M272" s="235"/>
      <c r="N272" s="236"/>
      <c r="O272" s="236"/>
      <c r="P272" s="237">
        <f>SUM(P273:P279)</f>
        <v>0</v>
      </c>
      <c r="Q272" s="236"/>
      <c r="R272" s="237">
        <f>SUM(R273:R279)</f>
        <v>0.018998920000000002</v>
      </c>
      <c r="S272" s="236"/>
      <c r="T272" s="238">
        <f>SUM(T273:T279)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39" t="s">
        <v>88</v>
      </c>
      <c r="AT272" s="240" t="s">
        <v>77</v>
      </c>
      <c r="AU272" s="240" t="s">
        <v>86</v>
      </c>
      <c r="AY272" s="239" t="s">
        <v>155</v>
      </c>
      <c r="BK272" s="241">
        <f>SUM(BK273:BK279)</f>
        <v>0</v>
      </c>
    </row>
    <row r="273" s="2" customFormat="1" ht="24.15" customHeight="1">
      <c r="A273" s="39"/>
      <c r="B273" s="40"/>
      <c r="C273" s="244" t="s">
        <v>589</v>
      </c>
      <c r="D273" s="244" t="s">
        <v>158</v>
      </c>
      <c r="E273" s="245" t="s">
        <v>432</v>
      </c>
      <c r="F273" s="246" t="s">
        <v>433</v>
      </c>
      <c r="G273" s="247" t="s">
        <v>161</v>
      </c>
      <c r="H273" s="248">
        <v>41.302</v>
      </c>
      <c r="I273" s="249"/>
      <c r="J273" s="250">
        <f>ROUND(I273*H273,2)</f>
        <v>0</v>
      </c>
      <c r="K273" s="251"/>
      <c r="L273" s="42"/>
      <c r="M273" s="252" t="s">
        <v>1</v>
      </c>
      <c r="N273" s="253" t="s">
        <v>43</v>
      </c>
      <c r="O273" s="92"/>
      <c r="P273" s="254">
        <f>O273*H273</f>
        <v>0</v>
      </c>
      <c r="Q273" s="254">
        <v>0.00020000000000000001</v>
      </c>
      <c r="R273" s="254">
        <f>Q273*H273</f>
        <v>0.0082604000000000011</v>
      </c>
      <c r="S273" s="254">
        <v>0</v>
      </c>
      <c r="T273" s="25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56" t="s">
        <v>237</v>
      </c>
      <c r="AT273" s="256" t="s">
        <v>158</v>
      </c>
      <c r="AU273" s="256" t="s">
        <v>88</v>
      </c>
      <c r="AY273" s="16" t="s">
        <v>155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6" t="s">
        <v>86</v>
      </c>
      <c r="BK273" s="144">
        <f>ROUND(I273*H273,2)</f>
        <v>0</v>
      </c>
      <c r="BL273" s="16" t="s">
        <v>237</v>
      </c>
      <c r="BM273" s="256" t="s">
        <v>590</v>
      </c>
    </row>
    <row r="274" s="13" customFormat="1">
      <c r="A274" s="13"/>
      <c r="B274" s="257"/>
      <c r="C274" s="258"/>
      <c r="D274" s="259" t="s">
        <v>164</v>
      </c>
      <c r="E274" s="260" t="s">
        <v>1</v>
      </c>
      <c r="F274" s="261" t="s">
        <v>591</v>
      </c>
      <c r="G274" s="258"/>
      <c r="H274" s="262">
        <v>4.2720000000000002</v>
      </c>
      <c r="I274" s="263"/>
      <c r="J274" s="258"/>
      <c r="K274" s="258"/>
      <c r="L274" s="264"/>
      <c r="M274" s="265"/>
      <c r="N274" s="266"/>
      <c r="O274" s="266"/>
      <c r="P274" s="266"/>
      <c r="Q274" s="266"/>
      <c r="R274" s="266"/>
      <c r="S274" s="266"/>
      <c r="T274" s="26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68" t="s">
        <v>164</v>
      </c>
      <c r="AU274" s="268" t="s">
        <v>88</v>
      </c>
      <c r="AV274" s="13" t="s">
        <v>88</v>
      </c>
      <c r="AW274" s="13" t="s">
        <v>32</v>
      </c>
      <c r="AX274" s="13" t="s">
        <v>78</v>
      </c>
      <c r="AY274" s="268" t="s">
        <v>155</v>
      </c>
    </row>
    <row r="275" s="13" customFormat="1">
      <c r="A275" s="13"/>
      <c r="B275" s="257"/>
      <c r="C275" s="258"/>
      <c r="D275" s="259" t="s">
        <v>164</v>
      </c>
      <c r="E275" s="260" t="s">
        <v>1</v>
      </c>
      <c r="F275" s="261" t="s">
        <v>474</v>
      </c>
      <c r="G275" s="258"/>
      <c r="H275" s="262">
        <v>19.859999999999999</v>
      </c>
      <c r="I275" s="263"/>
      <c r="J275" s="258"/>
      <c r="K275" s="258"/>
      <c r="L275" s="264"/>
      <c r="M275" s="265"/>
      <c r="N275" s="266"/>
      <c r="O275" s="266"/>
      <c r="P275" s="266"/>
      <c r="Q275" s="266"/>
      <c r="R275" s="266"/>
      <c r="S275" s="266"/>
      <c r="T275" s="26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68" t="s">
        <v>164</v>
      </c>
      <c r="AU275" s="268" t="s">
        <v>88</v>
      </c>
      <c r="AV275" s="13" t="s">
        <v>88</v>
      </c>
      <c r="AW275" s="13" t="s">
        <v>32</v>
      </c>
      <c r="AX275" s="13" t="s">
        <v>78</v>
      </c>
      <c r="AY275" s="268" t="s">
        <v>155</v>
      </c>
    </row>
    <row r="276" s="13" customFormat="1">
      <c r="A276" s="13"/>
      <c r="B276" s="257"/>
      <c r="C276" s="258"/>
      <c r="D276" s="259" t="s">
        <v>164</v>
      </c>
      <c r="E276" s="260" t="s">
        <v>1</v>
      </c>
      <c r="F276" s="261" t="s">
        <v>592</v>
      </c>
      <c r="G276" s="258"/>
      <c r="H276" s="262">
        <v>11.199999999999999</v>
      </c>
      <c r="I276" s="263"/>
      <c r="J276" s="258"/>
      <c r="K276" s="258"/>
      <c r="L276" s="264"/>
      <c r="M276" s="265"/>
      <c r="N276" s="266"/>
      <c r="O276" s="266"/>
      <c r="P276" s="266"/>
      <c r="Q276" s="266"/>
      <c r="R276" s="266"/>
      <c r="S276" s="266"/>
      <c r="T276" s="26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68" t="s">
        <v>164</v>
      </c>
      <c r="AU276" s="268" t="s">
        <v>88</v>
      </c>
      <c r="AV276" s="13" t="s">
        <v>88</v>
      </c>
      <c r="AW276" s="13" t="s">
        <v>32</v>
      </c>
      <c r="AX276" s="13" t="s">
        <v>78</v>
      </c>
      <c r="AY276" s="268" t="s">
        <v>155</v>
      </c>
    </row>
    <row r="277" s="13" customFormat="1">
      <c r="A277" s="13"/>
      <c r="B277" s="257"/>
      <c r="C277" s="258"/>
      <c r="D277" s="259" t="s">
        <v>164</v>
      </c>
      <c r="E277" s="260" t="s">
        <v>1</v>
      </c>
      <c r="F277" s="261" t="s">
        <v>593</v>
      </c>
      <c r="G277" s="258"/>
      <c r="H277" s="262">
        <v>5.9699999999999998</v>
      </c>
      <c r="I277" s="263"/>
      <c r="J277" s="258"/>
      <c r="K277" s="258"/>
      <c r="L277" s="264"/>
      <c r="M277" s="265"/>
      <c r="N277" s="266"/>
      <c r="O277" s="266"/>
      <c r="P277" s="266"/>
      <c r="Q277" s="266"/>
      <c r="R277" s="266"/>
      <c r="S277" s="266"/>
      <c r="T277" s="26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68" t="s">
        <v>164</v>
      </c>
      <c r="AU277" s="268" t="s">
        <v>88</v>
      </c>
      <c r="AV277" s="13" t="s">
        <v>88</v>
      </c>
      <c r="AW277" s="13" t="s">
        <v>32</v>
      </c>
      <c r="AX277" s="13" t="s">
        <v>78</v>
      </c>
      <c r="AY277" s="268" t="s">
        <v>155</v>
      </c>
    </row>
    <row r="278" s="14" customFormat="1">
      <c r="A278" s="14"/>
      <c r="B278" s="269"/>
      <c r="C278" s="270"/>
      <c r="D278" s="259" t="s">
        <v>164</v>
      </c>
      <c r="E278" s="271" t="s">
        <v>1</v>
      </c>
      <c r="F278" s="272" t="s">
        <v>166</v>
      </c>
      <c r="G278" s="270"/>
      <c r="H278" s="273">
        <v>41.302</v>
      </c>
      <c r="I278" s="274"/>
      <c r="J278" s="270"/>
      <c r="K278" s="270"/>
      <c r="L278" s="275"/>
      <c r="M278" s="276"/>
      <c r="N278" s="277"/>
      <c r="O278" s="277"/>
      <c r="P278" s="277"/>
      <c r="Q278" s="277"/>
      <c r="R278" s="277"/>
      <c r="S278" s="277"/>
      <c r="T278" s="27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79" t="s">
        <v>164</v>
      </c>
      <c r="AU278" s="279" t="s">
        <v>88</v>
      </c>
      <c r="AV278" s="14" t="s">
        <v>162</v>
      </c>
      <c r="AW278" s="14" t="s">
        <v>32</v>
      </c>
      <c r="AX278" s="14" t="s">
        <v>86</v>
      </c>
      <c r="AY278" s="279" t="s">
        <v>155</v>
      </c>
    </row>
    <row r="279" s="2" customFormat="1" ht="33" customHeight="1">
      <c r="A279" s="39"/>
      <c r="B279" s="40"/>
      <c r="C279" s="244" t="s">
        <v>594</v>
      </c>
      <c r="D279" s="244" t="s">
        <v>158</v>
      </c>
      <c r="E279" s="245" t="s">
        <v>437</v>
      </c>
      <c r="F279" s="246" t="s">
        <v>438</v>
      </c>
      <c r="G279" s="247" t="s">
        <v>161</v>
      </c>
      <c r="H279" s="248">
        <v>41.302</v>
      </c>
      <c r="I279" s="249"/>
      <c r="J279" s="250">
        <f>ROUND(I279*H279,2)</f>
        <v>0</v>
      </c>
      <c r="K279" s="251"/>
      <c r="L279" s="42"/>
      <c r="M279" s="252" t="s">
        <v>1</v>
      </c>
      <c r="N279" s="253" t="s">
        <v>43</v>
      </c>
      <c r="O279" s="92"/>
      <c r="P279" s="254">
        <f>O279*H279</f>
        <v>0</v>
      </c>
      <c r="Q279" s="254">
        <v>0.00025999999999999998</v>
      </c>
      <c r="R279" s="254">
        <f>Q279*H279</f>
        <v>0.01073852</v>
      </c>
      <c r="S279" s="254">
        <v>0</v>
      </c>
      <c r="T279" s="255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56" t="s">
        <v>237</v>
      </c>
      <c r="AT279" s="256" t="s">
        <v>158</v>
      </c>
      <c r="AU279" s="256" t="s">
        <v>88</v>
      </c>
      <c r="AY279" s="16" t="s">
        <v>155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6" t="s">
        <v>86</v>
      </c>
      <c r="BK279" s="144">
        <f>ROUND(I279*H279,2)</f>
        <v>0</v>
      </c>
      <c r="BL279" s="16" t="s">
        <v>237</v>
      </c>
      <c r="BM279" s="256" t="s">
        <v>595</v>
      </c>
    </row>
    <row r="280" s="12" customFormat="1" ht="25.92" customHeight="1">
      <c r="A280" s="12"/>
      <c r="B280" s="228"/>
      <c r="C280" s="229"/>
      <c r="D280" s="230" t="s">
        <v>77</v>
      </c>
      <c r="E280" s="231" t="s">
        <v>133</v>
      </c>
      <c r="F280" s="231" t="s">
        <v>440</v>
      </c>
      <c r="G280" s="229"/>
      <c r="H280" s="229"/>
      <c r="I280" s="232"/>
      <c r="J280" s="233">
        <f>BK280</f>
        <v>0</v>
      </c>
      <c r="K280" s="229"/>
      <c r="L280" s="234"/>
      <c r="M280" s="235"/>
      <c r="N280" s="236"/>
      <c r="O280" s="236"/>
      <c r="P280" s="237">
        <f>P281+P283</f>
        <v>0</v>
      </c>
      <c r="Q280" s="236"/>
      <c r="R280" s="237">
        <f>R281+R283</f>
        <v>0</v>
      </c>
      <c r="S280" s="236"/>
      <c r="T280" s="238">
        <f>T281+T283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39" t="s">
        <v>179</v>
      </c>
      <c r="AT280" s="240" t="s">
        <v>77</v>
      </c>
      <c r="AU280" s="240" t="s">
        <v>78</v>
      </c>
      <c r="AY280" s="239" t="s">
        <v>155</v>
      </c>
      <c r="BK280" s="241">
        <f>BK281+BK283</f>
        <v>0</v>
      </c>
    </row>
    <row r="281" s="12" customFormat="1" ht="22.8" customHeight="1">
      <c r="A281" s="12"/>
      <c r="B281" s="228"/>
      <c r="C281" s="229"/>
      <c r="D281" s="230" t="s">
        <v>77</v>
      </c>
      <c r="E281" s="242" t="s">
        <v>441</v>
      </c>
      <c r="F281" s="242" t="s">
        <v>132</v>
      </c>
      <c r="G281" s="229"/>
      <c r="H281" s="229"/>
      <c r="I281" s="232"/>
      <c r="J281" s="243">
        <f>BK281</f>
        <v>0</v>
      </c>
      <c r="K281" s="229"/>
      <c r="L281" s="234"/>
      <c r="M281" s="235"/>
      <c r="N281" s="236"/>
      <c r="O281" s="236"/>
      <c r="P281" s="237">
        <f>P282</f>
        <v>0</v>
      </c>
      <c r="Q281" s="236"/>
      <c r="R281" s="237">
        <f>R282</f>
        <v>0</v>
      </c>
      <c r="S281" s="236"/>
      <c r="T281" s="238">
        <f>T282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39" t="s">
        <v>179</v>
      </c>
      <c r="AT281" s="240" t="s">
        <v>77</v>
      </c>
      <c r="AU281" s="240" t="s">
        <v>86</v>
      </c>
      <c r="AY281" s="239" t="s">
        <v>155</v>
      </c>
      <c r="BK281" s="241">
        <f>BK282</f>
        <v>0</v>
      </c>
    </row>
    <row r="282" s="2" customFormat="1" ht="16.5" customHeight="1">
      <c r="A282" s="39"/>
      <c r="B282" s="40"/>
      <c r="C282" s="244" t="s">
        <v>596</v>
      </c>
      <c r="D282" s="244" t="s">
        <v>158</v>
      </c>
      <c r="E282" s="245" t="s">
        <v>443</v>
      </c>
      <c r="F282" s="246" t="s">
        <v>444</v>
      </c>
      <c r="G282" s="247" t="s">
        <v>269</v>
      </c>
      <c r="H282" s="248">
        <v>1</v>
      </c>
      <c r="I282" s="249"/>
      <c r="J282" s="250">
        <f>ROUND(I282*H282,2)</f>
        <v>0</v>
      </c>
      <c r="K282" s="251"/>
      <c r="L282" s="42"/>
      <c r="M282" s="252" t="s">
        <v>1</v>
      </c>
      <c r="N282" s="253" t="s">
        <v>43</v>
      </c>
      <c r="O282" s="92"/>
      <c r="P282" s="254">
        <f>O282*H282</f>
        <v>0</v>
      </c>
      <c r="Q282" s="254">
        <v>0</v>
      </c>
      <c r="R282" s="254">
        <f>Q282*H282</f>
        <v>0</v>
      </c>
      <c r="S282" s="254">
        <v>0</v>
      </c>
      <c r="T282" s="255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56" t="s">
        <v>445</v>
      </c>
      <c r="AT282" s="256" t="s">
        <v>158</v>
      </c>
      <c r="AU282" s="256" t="s">
        <v>88</v>
      </c>
      <c r="AY282" s="16" t="s">
        <v>155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6" t="s">
        <v>86</v>
      </c>
      <c r="BK282" s="144">
        <f>ROUND(I282*H282,2)</f>
        <v>0</v>
      </c>
      <c r="BL282" s="16" t="s">
        <v>445</v>
      </c>
      <c r="BM282" s="256" t="s">
        <v>597</v>
      </c>
    </row>
    <row r="283" s="12" customFormat="1" ht="22.8" customHeight="1">
      <c r="A283" s="12"/>
      <c r="B283" s="228"/>
      <c r="C283" s="229"/>
      <c r="D283" s="230" t="s">
        <v>77</v>
      </c>
      <c r="E283" s="242" t="s">
        <v>447</v>
      </c>
      <c r="F283" s="242" t="s">
        <v>136</v>
      </c>
      <c r="G283" s="229"/>
      <c r="H283" s="229"/>
      <c r="I283" s="232"/>
      <c r="J283" s="243">
        <f>BK283</f>
        <v>0</v>
      </c>
      <c r="K283" s="229"/>
      <c r="L283" s="234"/>
      <c r="M283" s="235"/>
      <c r="N283" s="236"/>
      <c r="O283" s="236"/>
      <c r="P283" s="237">
        <f>P284</f>
        <v>0</v>
      </c>
      <c r="Q283" s="236"/>
      <c r="R283" s="237">
        <f>R284</f>
        <v>0</v>
      </c>
      <c r="S283" s="236"/>
      <c r="T283" s="238">
        <f>T284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39" t="s">
        <v>179</v>
      </c>
      <c r="AT283" s="240" t="s">
        <v>77</v>
      </c>
      <c r="AU283" s="240" t="s">
        <v>86</v>
      </c>
      <c r="AY283" s="239" t="s">
        <v>155</v>
      </c>
      <c r="BK283" s="241">
        <f>BK284</f>
        <v>0</v>
      </c>
    </row>
    <row r="284" s="2" customFormat="1" ht="16.5" customHeight="1">
      <c r="A284" s="39"/>
      <c r="B284" s="40"/>
      <c r="C284" s="244" t="s">
        <v>598</v>
      </c>
      <c r="D284" s="244" t="s">
        <v>158</v>
      </c>
      <c r="E284" s="245" t="s">
        <v>449</v>
      </c>
      <c r="F284" s="246" t="s">
        <v>450</v>
      </c>
      <c r="G284" s="247" t="s">
        <v>269</v>
      </c>
      <c r="H284" s="248">
        <v>1</v>
      </c>
      <c r="I284" s="249"/>
      <c r="J284" s="250">
        <f>ROUND(I284*H284,2)</f>
        <v>0</v>
      </c>
      <c r="K284" s="251"/>
      <c r="L284" s="42"/>
      <c r="M284" s="291" t="s">
        <v>1</v>
      </c>
      <c r="N284" s="292" t="s">
        <v>43</v>
      </c>
      <c r="O284" s="293"/>
      <c r="P284" s="294">
        <f>O284*H284</f>
        <v>0</v>
      </c>
      <c r="Q284" s="294">
        <v>0</v>
      </c>
      <c r="R284" s="294">
        <f>Q284*H284</f>
        <v>0</v>
      </c>
      <c r="S284" s="294">
        <v>0</v>
      </c>
      <c r="T284" s="295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56" t="s">
        <v>445</v>
      </c>
      <c r="AT284" s="256" t="s">
        <v>158</v>
      </c>
      <c r="AU284" s="256" t="s">
        <v>88</v>
      </c>
      <c r="AY284" s="16" t="s">
        <v>155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6" t="s">
        <v>86</v>
      </c>
      <c r="BK284" s="144">
        <f>ROUND(I284*H284,2)</f>
        <v>0</v>
      </c>
      <c r="BL284" s="16" t="s">
        <v>445</v>
      </c>
      <c r="BM284" s="256" t="s">
        <v>599</v>
      </c>
    </row>
    <row r="285" s="2" customFormat="1" ht="6.96" customHeight="1">
      <c r="A285" s="39"/>
      <c r="B285" s="67"/>
      <c r="C285" s="68"/>
      <c r="D285" s="68"/>
      <c r="E285" s="68"/>
      <c r="F285" s="68"/>
      <c r="G285" s="68"/>
      <c r="H285" s="68"/>
      <c r="I285" s="68"/>
      <c r="J285" s="68"/>
      <c r="K285" s="68"/>
      <c r="L285" s="42"/>
      <c r="M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</row>
  </sheetData>
  <sheetProtection sheet="1" autoFilter="0" formatColumns="0" formatRows="0" objects="1" scenarios="1" spinCount="100000" saltValue="XomsdA+tNMEgnSjtBTkWMpvvRpvEYLaBGfGE3aV38L5e/O6fYC2P+LcHXCpyGs/XjcK3r2b2XBR3NaCP5Ww5Lg==" hashValue="wjOYmyBhs/DmQy6hkbWedc1x/DZi7+dhWWUtu1QdLuseAXVCuAYj/ObBD5tpZkwPLWV2t9/z+8J9eU3nhrOmLA==" algorithmName="SHA-512" password="CC35"/>
  <autoFilter ref="C144:K284"/>
  <mergeCells count="14">
    <mergeCell ref="E7:H7"/>
    <mergeCell ref="E9:H9"/>
    <mergeCell ref="E18:H18"/>
    <mergeCell ref="E27:H27"/>
    <mergeCell ref="E85:H85"/>
    <mergeCell ref="E87:H87"/>
    <mergeCell ref="D119:F119"/>
    <mergeCell ref="D120:F120"/>
    <mergeCell ref="D121:F121"/>
    <mergeCell ref="D122:F122"/>
    <mergeCell ref="D123:F123"/>
    <mergeCell ref="E135:H135"/>
    <mergeCell ref="E137:H13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94</v>
      </c>
    </row>
    <row r="3" s="1" customFormat="1" ht="6.96" customHeight="1">
      <c r="B3" s="152"/>
      <c r="C3" s="153"/>
      <c r="D3" s="153"/>
      <c r="E3" s="153"/>
      <c r="F3" s="153"/>
      <c r="G3" s="153"/>
      <c r="H3" s="153"/>
      <c r="I3" s="153"/>
      <c r="J3" s="153"/>
      <c r="K3" s="153"/>
      <c r="L3" s="19"/>
      <c r="AT3" s="16" t="s">
        <v>88</v>
      </c>
    </row>
    <row r="4" s="1" customFormat="1" ht="24.96" customHeight="1">
      <c r="B4" s="19"/>
      <c r="D4" s="154" t="s">
        <v>104</v>
      </c>
      <c r="L4" s="19"/>
      <c r="M4" s="155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56" t="s">
        <v>16</v>
      </c>
      <c r="L6" s="19"/>
    </row>
    <row r="7" s="1" customFormat="1" ht="16.5" customHeight="1">
      <c r="B7" s="19"/>
      <c r="E7" s="157" t="str">
        <f>'Rekapitulace stavby'!K6</f>
        <v>Město Strakonice - bezbariérové WC</v>
      </c>
      <c r="F7" s="156"/>
      <c r="G7" s="156"/>
      <c r="H7" s="156"/>
      <c r="L7" s="19"/>
    </row>
    <row r="8" s="2" customFormat="1" ht="12" customHeight="1">
      <c r="A8" s="39"/>
      <c r="B8" s="42"/>
      <c r="C8" s="39"/>
      <c r="D8" s="156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2"/>
      <c r="C9" s="39"/>
      <c r="D9" s="39"/>
      <c r="E9" s="158" t="s">
        <v>600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2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2"/>
      <c r="C11" s="39"/>
      <c r="D11" s="156" t="s">
        <v>18</v>
      </c>
      <c r="E11" s="39"/>
      <c r="F11" s="159" t="s">
        <v>1</v>
      </c>
      <c r="G11" s="39"/>
      <c r="H11" s="39"/>
      <c r="I11" s="156" t="s">
        <v>19</v>
      </c>
      <c r="J11" s="159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2"/>
      <c r="C12" s="39"/>
      <c r="D12" s="156" t="s">
        <v>20</v>
      </c>
      <c r="E12" s="39"/>
      <c r="F12" s="159" t="s">
        <v>21</v>
      </c>
      <c r="G12" s="39"/>
      <c r="H12" s="39"/>
      <c r="I12" s="156" t="s">
        <v>22</v>
      </c>
      <c r="J12" s="160" t="str">
        <f>'Rekapitulace stavby'!AN8</f>
        <v>9. 2. 2017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2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2"/>
      <c r="C14" s="39"/>
      <c r="D14" s="156" t="s">
        <v>24</v>
      </c>
      <c r="E14" s="39"/>
      <c r="F14" s="39"/>
      <c r="G14" s="39"/>
      <c r="H14" s="39"/>
      <c r="I14" s="156" t="s">
        <v>25</v>
      </c>
      <c r="J14" s="159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2"/>
      <c r="C15" s="39"/>
      <c r="D15" s="39"/>
      <c r="E15" s="159" t="s">
        <v>26</v>
      </c>
      <c r="F15" s="39"/>
      <c r="G15" s="39"/>
      <c r="H15" s="39"/>
      <c r="I15" s="156" t="s">
        <v>27</v>
      </c>
      <c r="J15" s="159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2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2"/>
      <c r="C17" s="39"/>
      <c r="D17" s="156" t="s">
        <v>28</v>
      </c>
      <c r="E17" s="39"/>
      <c r="F17" s="39"/>
      <c r="G17" s="39"/>
      <c r="H17" s="39"/>
      <c r="I17" s="156" t="s">
        <v>25</v>
      </c>
      <c r="J17" s="32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2"/>
      <c r="C18" s="39"/>
      <c r="D18" s="39"/>
      <c r="E18" s="32" t="str">
        <f>'Rekapitulace stavby'!E14</f>
        <v>Vyplň údaj</v>
      </c>
      <c r="F18" s="159"/>
      <c r="G18" s="159"/>
      <c r="H18" s="159"/>
      <c r="I18" s="156" t="s">
        <v>27</v>
      </c>
      <c r="J18" s="32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2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2"/>
      <c r="C20" s="39"/>
      <c r="D20" s="156" t="s">
        <v>30</v>
      </c>
      <c r="E20" s="39"/>
      <c r="F20" s="39"/>
      <c r="G20" s="39"/>
      <c r="H20" s="39"/>
      <c r="I20" s="156" t="s">
        <v>25</v>
      </c>
      <c r="J20" s="159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2"/>
      <c r="C21" s="39"/>
      <c r="D21" s="39"/>
      <c r="E21" s="159" t="s">
        <v>31</v>
      </c>
      <c r="F21" s="39"/>
      <c r="G21" s="39"/>
      <c r="H21" s="39"/>
      <c r="I21" s="156" t="s">
        <v>27</v>
      </c>
      <c r="J21" s="159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2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2"/>
      <c r="C23" s="39"/>
      <c r="D23" s="156" t="s">
        <v>33</v>
      </c>
      <c r="E23" s="39"/>
      <c r="F23" s="39"/>
      <c r="G23" s="39"/>
      <c r="H23" s="39"/>
      <c r="I23" s="156" t="s">
        <v>25</v>
      </c>
      <c r="J23" s="159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2"/>
      <c r="C24" s="39"/>
      <c r="D24" s="39"/>
      <c r="E24" s="159" t="s">
        <v>34</v>
      </c>
      <c r="F24" s="39"/>
      <c r="G24" s="39"/>
      <c r="H24" s="39"/>
      <c r="I24" s="156" t="s">
        <v>27</v>
      </c>
      <c r="J24" s="159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2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2"/>
      <c r="C26" s="39"/>
      <c r="D26" s="156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61"/>
      <c r="B27" s="162"/>
      <c r="C27" s="161"/>
      <c r="D27" s="161"/>
      <c r="E27" s="163" t="s">
        <v>601</v>
      </c>
      <c r="F27" s="163"/>
      <c r="G27" s="163"/>
      <c r="H27" s="163"/>
      <c r="I27" s="161"/>
      <c r="J27" s="161"/>
      <c r="K27" s="161"/>
      <c r="L27" s="164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</row>
    <row r="28" s="2" customFormat="1" ht="6.96" customHeight="1">
      <c r="A28" s="39"/>
      <c r="B28" s="42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2"/>
      <c r="C29" s="39"/>
      <c r="D29" s="165"/>
      <c r="E29" s="165"/>
      <c r="F29" s="165"/>
      <c r="G29" s="165"/>
      <c r="H29" s="165"/>
      <c r="I29" s="165"/>
      <c r="J29" s="165"/>
      <c r="K29" s="165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2"/>
      <c r="C30" s="39"/>
      <c r="D30" s="159" t="s">
        <v>108</v>
      </c>
      <c r="E30" s="39"/>
      <c r="F30" s="39"/>
      <c r="G30" s="39"/>
      <c r="H30" s="39"/>
      <c r="I30" s="39"/>
      <c r="J30" s="166">
        <f>J96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2"/>
      <c r="C31" s="39"/>
      <c r="D31" s="167" t="s">
        <v>98</v>
      </c>
      <c r="E31" s="39"/>
      <c r="F31" s="39"/>
      <c r="G31" s="39"/>
      <c r="H31" s="39"/>
      <c r="I31" s="39"/>
      <c r="J31" s="166">
        <f>J116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2"/>
      <c r="C32" s="39"/>
      <c r="D32" s="168" t="s">
        <v>38</v>
      </c>
      <c r="E32" s="39"/>
      <c r="F32" s="39"/>
      <c r="G32" s="39"/>
      <c r="H32" s="39"/>
      <c r="I32" s="39"/>
      <c r="J32" s="169">
        <f>ROUND(J30 + J31,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2"/>
      <c r="C33" s="39"/>
      <c r="D33" s="165"/>
      <c r="E33" s="165"/>
      <c r="F33" s="165"/>
      <c r="G33" s="165"/>
      <c r="H33" s="165"/>
      <c r="I33" s="165"/>
      <c r="J33" s="165"/>
      <c r="K33" s="165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2"/>
      <c r="C34" s="39"/>
      <c r="D34" s="39"/>
      <c r="E34" s="39"/>
      <c r="F34" s="170" t="s">
        <v>40</v>
      </c>
      <c r="G34" s="39"/>
      <c r="H34" s="39"/>
      <c r="I34" s="170" t="s">
        <v>39</v>
      </c>
      <c r="J34" s="170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2"/>
      <c r="C35" s="39"/>
      <c r="D35" s="171" t="s">
        <v>42</v>
      </c>
      <c r="E35" s="156" t="s">
        <v>43</v>
      </c>
      <c r="F35" s="172">
        <f>ROUND((SUM(BE116:BE123) + SUM(BE143:BE230)),  2)</f>
        <v>0</v>
      </c>
      <c r="G35" s="39"/>
      <c r="H35" s="39"/>
      <c r="I35" s="173">
        <v>0.20999999999999999</v>
      </c>
      <c r="J35" s="172">
        <f>ROUND(((SUM(BE116:BE123) + SUM(BE143:BE230))*I35),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2"/>
      <c r="C36" s="39"/>
      <c r="D36" s="39"/>
      <c r="E36" s="156" t="s">
        <v>44</v>
      </c>
      <c r="F36" s="172">
        <f>ROUND((SUM(BF116:BF123) + SUM(BF143:BF230)),  2)</f>
        <v>0</v>
      </c>
      <c r="G36" s="39"/>
      <c r="H36" s="39"/>
      <c r="I36" s="173">
        <v>0.14999999999999999</v>
      </c>
      <c r="J36" s="172">
        <f>ROUND(((SUM(BF116:BF123) + SUM(BF143:BF230))*I36),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2"/>
      <c r="C37" s="39"/>
      <c r="D37" s="39"/>
      <c r="E37" s="156" t="s">
        <v>45</v>
      </c>
      <c r="F37" s="172">
        <f>ROUND((SUM(BG116:BG123) + SUM(BG143:BG230)),  2)</f>
        <v>0</v>
      </c>
      <c r="G37" s="39"/>
      <c r="H37" s="39"/>
      <c r="I37" s="173">
        <v>0.20999999999999999</v>
      </c>
      <c r="J37" s="172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2"/>
      <c r="C38" s="39"/>
      <c r="D38" s="39"/>
      <c r="E38" s="156" t="s">
        <v>46</v>
      </c>
      <c r="F38" s="172">
        <f>ROUND((SUM(BH116:BH123) + SUM(BH143:BH230)),  2)</f>
        <v>0</v>
      </c>
      <c r="G38" s="39"/>
      <c r="H38" s="39"/>
      <c r="I38" s="173">
        <v>0.14999999999999999</v>
      </c>
      <c r="J38" s="172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2"/>
      <c r="C39" s="39"/>
      <c r="D39" s="39"/>
      <c r="E39" s="156" t="s">
        <v>47</v>
      </c>
      <c r="F39" s="172">
        <f>ROUND((SUM(BI116:BI123) + SUM(BI143:BI230)),  2)</f>
        <v>0</v>
      </c>
      <c r="G39" s="39"/>
      <c r="H39" s="39"/>
      <c r="I39" s="173">
        <v>0</v>
      </c>
      <c r="J39" s="172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2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2"/>
      <c r="C41" s="174"/>
      <c r="D41" s="175" t="s">
        <v>48</v>
      </c>
      <c r="E41" s="176"/>
      <c r="F41" s="176"/>
      <c r="G41" s="177" t="s">
        <v>49</v>
      </c>
      <c r="H41" s="178" t="s">
        <v>50</v>
      </c>
      <c r="I41" s="176"/>
      <c r="J41" s="179">
        <f>SUM(J32:J39)</f>
        <v>0</v>
      </c>
      <c r="K41" s="180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2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4"/>
      <c r="D50" s="181" t="s">
        <v>51</v>
      </c>
      <c r="E50" s="182"/>
      <c r="F50" s="182"/>
      <c r="G50" s="181" t="s">
        <v>52</v>
      </c>
      <c r="H50" s="182"/>
      <c r="I50" s="182"/>
      <c r="J50" s="182"/>
      <c r="K50" s="182"/>
      <c r="L50" s="64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9"/>
      <c r="B61" s="42"/>
      <c r="C61" s="39"/>
      <c r="D61" s="183" t="s">
        <v>53</v>
      </c>
      <c r="E61" s="184"/>
      <c r="F61" s="185" t="s">
        <v>54</v>
      </c>
      <c r="G61" s="183" t="s">
        <v>53</v>
      </c>
      <c r="H61" s="184"/>
      <c r="I61" s="184"/>
      <c r="J61" s="186" t="s">
        <v>54</v>
      </c>
      <c r="K61" s="184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9"/>
      <c r="B65" s="42"/>
      <c r="C65" s="39"/>
      <c r="D65" s="181" t="s">
        <v>55</v>
      </c>
      <c r="E65" s="187"/>
      <c r="F65" s="187"/>
      <c r="G65" s="181" t="s">
        <v>56</v>
      </c>
      <c r="H65" s="187"/>
      <c r="I65" s="187"/>
      <c r="J65" s="187"/>
      <c r="K65" s="187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9"/>
      <c r="B76" s="42"/>
      <c r="C76" s="39"/>
      <c r="D76" s="183" t="s">
        <v>53</v>
      </c>
      <c r="E76" s="184"/>
      <c r="F76" s="185" t="s">
        <v>54</v>
      </c>
      <c r="G76" s="183" t="s">
        <v>53</v>
      </c>
      <c r="H76" s="184"/>
      <c r="I76" s="184"/>
      <c r="J76" s="186" t="s">
        <v>54</v>
      </c>
      <c r="K76" s="184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8"/>
      <c r="C77" s="189"/>
      <c r="D77" s="189"/>
      <c r="E77" s="189"/>
      <c r="F77" s="189"/>
      <c r="G77" s="189"/>
      <c r="H77" s="189"/>
      <c r="I77" s="189"/>
      <c r="J77" s="189"/>
      <c r="K77" s="189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0"/>
      <c r="C81" s="191"/>
      <c r="D81" s="191"/>
      <c r="E81" s="191"/>
      <c r="F81" s="191"/>
      <c r="G81" s="191"/>
      <c r="H81" s="191"/>
      <c r="I81" s="191"/>
      <c r="J81" s="191"/>
      <c r="K81" s="191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2" t="s">
        <v>109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1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2" t="str">
        <f>E7</f>
        <v>Město Strakonice - bezbariérové WC</v>
      </c>
      <c r="F85" s="31"/>
      <c r="G85" s="31"/>
      <c r="H85" s="31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1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 xml:space="preserve">03 - ZŠ  Čelakovského - budova Jezerní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1" t="s">
        <v>20</v>
      </c>
      <c r="D89" s="41"/>
      <c r="E89" s="41"/>
      <c r="F89" s="26" t="str">
        <f>F12</f>
        <v xml:space="preserve"> </v>
      </c>
      <c r="G89" s="41"/>
      <c r="H89" s="41"/>
      <c r="I89" s="31" t="s">
        <v>22</v>
      </c>
      <c r="J89" s="80" t="str">
        <f>IF(J12="","",J12)</f>
        <v>9. 2. 2017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1" t="s">
        <v>24</v>
      </c>
      <c r="D91" s="41"/>
      <c r="E91" s="41"/>
      <c r="F91" s="26" t="str">
        <f>E15</f>
        <v>Město Strakonice</v>
      </c>
      <c r="G91" s="41"/>
      <c r="H91" s="41"/>
      <c r="I91" s="31" t="s">
        <v>30</v>
      </c>
      <c r="J91" s="35" t="str">
        <f>E21</f>
        <v>Penta - ing. Nejedlý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1" t="s">
        <v>28</v>
      </c>
      <c r="D92" s="41"/>
      <c r="E92" s="41"/>
      <c r="F92" s="26" t="str">
        <f>IF(E18="","",E18)</f>
        <v>Vyplň údaj</v>
      </c>
      <c r="G92" s="41"/>
      <c r="H92" s="41"/>
      <c r="I92" s="31" t="s">
        <v>33</v>
      </c>
      <c r="J92" s="35" t="str">
        <f>E24</f>
        <v xml:space="preserve">Ing. Karel Bernas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93" t="s">
        <v>110</v>
      </c>
      <c r="D94" s="150"/>
      <c r="E94" s="150"/>
      <c r="F94" s="150"/>
      <c r="G94" s="150"/>
      <c r="H94" s="150"/>
      <c r="I94" s="150"/>
      <c r="J94" s="194" t="s">
        <v>111</v>
      </c>
      <c r="K94" s="150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5" t="s">
        <v>112</v>
      </c>
      <c r="D96" s="41"/>
      <c r="E96" s="41"/>
      <c r="F96" s="41"/>
      <c r="G96" s="41"/>
      <c r="H96" s="41"/>
      <c r="I96" s="41"/>
      <c r="J96" s="111">
        <f>J143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6" t="s">
        <v>113</v>
      </c>
    </row>
    <row r="97" s="9" customFormat="1" ht="24.96" customHeight="1">
      <c r="A97" s="9"/>
      <c r="B97" s="196"/>
      <c r="C97" s="197"/>
      <c r="D97" s="198" t="s">
        <v>114</v>
      </c>
      <c r="E97" s="199"/>
      <c r="F97" s="199"/>
      <c r="G97" s="199"/>
      <c r="H97" s="199"/>
      <c r="I97" s="199"/>
      <c r="J97" s="200">
        <f>J144</f>
        <v>0</v>
      </c>
      <c r="K97" s="197"/>
      <c r="L97" s="20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2"/>
      <c r="C98" s="203"/>
      <c r="D98" s="204" t="s">
        <v>115</v>
      </c>
      <c r="E98" s="205"/>
      <c r="F98" s="205"/>
      <c r="G98" s="205"/>
      <c r="H98" s="205"/>
      <c r="I98" s="205"/>
      <c r="J98" s="206">
        <f>J145</f>
        <v>0</v>
      </c>
      <c r="K98" s="203"/>
      <c r="L98" s="20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2"/>
      <c r="C99" s="203"/>
      <c r="D99" s="204" t="s">
        <v>116</v>
      </c>
      <c r="E99" s="205"/>
      <c r="F99" s="205"/>
      <c r="G99" s="205"/>
      <c r="H99" s="205"/>
      <c r="I99" s="205"/>
      <c r="J99" s="206">
        <f>J155</f>
        <v>0</v>
      </c>
      <c r="K99" s="203"/>
      <c r="L99" s="20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2"/>
      <c r="C100" s="203"/>
      <c r="D100" s="204" t="s">
        <v>117</v>
      </c>
      <c r="E100" s="205"/>
      <c r="F100" s="205"/>
      <c r="G100" s="205"/>
      <c r="H100" s="205"/>
      <c r="I100" s="205"/>
      <c r="J100" s="206">
        <f>J164</f>
        <v>0</v>
      </c>
      <c r="K100" s="203"/>
      <c r="L100" s="20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2"/>
      <c r="C101" s="203"/>
      <c r="D101" s="204" t="s">
        <v>118</v>
      </c>
      <c r="E101" s="205"/>
      <c r="F101" s="205"/>
      <c r="G101" s="205"/>
      <c r="H101" s="205"/>
      <c r="I101" s="205"/>
      <c r="J101" s="206">
        <f>J170</f>
        <v>0</v>
      </c>
      <c r="K101" s="203"/>
      <c r="L101" s="20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6"/>
      <c r="C102" s="197"/>
      <c r="D102" s="198" t="s">
        <v>119</v>
      </c>
      <c r="E102" s="199"/>
      <c r="F102" s="199"/>
      <c r="G102" s="199"/>
      <c r="H102" s="199"/>
      <c r="I102" s="199"/>
      <c r="J102" s="200">
        <f>J172</f>
        <v>0</v>
      </c>
      <c r="K102" s="197"/>
      <c r="L102" s="20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202"/>
      <c r="C103" s="203"/>
      <c r="D103" s="204" t="s">
        <v>120</v>
      </c>
      <c r="E103" s="205"/>
      <c r="F103" s="205"/>
      <c r="G103" s="205"/>
      <c r="H103" s="205"/>
      <c r="I103" s="205"/>
      <c r="J103" s="206">
        <f>J173</f>
        <v>0</v>
      </c>
      <c r="K103" s="203"/>
      <c r="L103" s="20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2"/>
      <c r="C104" s="203"/>
      <c r="D104" s="204" t="s">
        <v>121</v>
      </c>
      <c r="E104" s="205"/>
      <c r="F104" s="205"/>
      <c r="G104" s="205"/>
      <c r="H104" s="205"/>
      <c r="I104" s="205"/>
      <c r="J104" s="206">
        <f>J175</f>
        <v>0</v>
      </c>
      <c r="K104" s="203"/>
      <c r="L104" s="20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2"/>
      <c r="C105" s="203"/>
      <c r="D105" s="204" t="s">
        <v>122</v>
      </c>
      <c r="E105" s="205"/>
      <c r="F105" s="205"/>
      <c r="G105" s="205"/>
      <c r="H105" s="205"/>
      <c r="I105" s="205"/>
      <c r="J105" s="206">
        <f>J189</f>
        <v>0</v>
      </c>
      <c r="K105" s="203"/>
      <c r="L105" s="20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2"/>
      <c r="C106" s="203"/>
      <c r="D106" s="204" t="s">
        <v>123</v>
      </c>
      <c r="E106" s="205"/>
      <c r="F106" s="205"/>
      <c r="G106" s="205"/>
      <c r="H106" s="205"/>
      <c r="I106" s="205"/>
      <c r="J106" s="206">
        <f>J198</f>
        <v>0</v>
      </c>
      <c r="K106" s="203"/>
      <c r="L106" s="20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2"/>
      <c r="C107" s="203"/>
      <c r="D107" s="204" t="s">
        <v>124</v>
      </c>
      <c r="E107" s="205"/>
      <c r="F107" s="205"/>
      <c r="G107" s="205"/>
      <c r="H107" s="205"/>
      <c r="I107" s="205"/>
      <c r="J107" s="206">
        <f>J202</f>
        <v>0</v>
      </c>
      <c r="K107" s="203"/>
      <c r="L107" s="20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2"/>
      <c r="C108" s="203"/>
      <c r="D108" s="204" t="s">
        <v>125</v>
      </c>
      <c r="E108" s="205"/>
      <c r="F108" s="205"/>
      <c r="G108" s="205"/>
      <c r="H108" s="205"/>
      <c r="I108" s="205"/>
      <c r="J108" s="206">
        <f>J208</f>
        <v>0</v>
      </c>
      <c r="K108" s="203"/>
      <c r="L108" s="20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2"/>
      <c r="C109" s="203"/>
      <c r="D109" s="204" t="s">
        <v>126</v>
      </c>
      <c r="E109" s="205"/>
      <c r="F109" s="205"/>
      <c r="G109" s="205"/>
      <c r="H109" s="205"/>
      <c r="I109" s="205"/>
      <c r="J109" s="206">
        <f>J215</f>
        <v>0</v>
      </c>
      <c r="K109" s="203"/>
      <c r="L109" s="20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2"/>
      <c r="C110" s="203"/>
      <c r="D110" s="204" t="s">
        <v>127</v>
      </c>
      <c r="E110" s="205"/>
      <c r="F110" s="205"/>
      <c r="G110" s="205"/>
      <c r="H110" s="205"/>
      <c r="I110" s="205"/>
      <c r="J110" s="206">
        <f>J220</f>
        <v>0</v>
      </c>
      <c r="K110" s="203"/>
      <c r="L110" s="20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96"/>
      <c r="C111" s="197"/>
      <c r="D111" s="198" t="s">
        <v>128</v>
      </c>
      <c r="E111" s="199"/>
      <c r="F111" s="199"/>
      <c r="G111" s="199"/>
      <c r="H111" s="199"/>
      <c r="I111" s="199"/>
      <c r="J111" s="200">
        <f>J226</f>
        <v>0</v>
      </c>
      <c r="K111" s="197"/>
      <c r="L111" s="201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202"/>
      <c r="C112" s="203"/>
      <c r="D112" s="204" t="s">
        <v>129</v>
      </c>
      <c r="E112" s="205"/>
      <c r="F112" s="205"/>
      <c r="G112" s="205"/>
      <c r="H112" s="205"/>
      <c r="I112" s="205"/>
      <c r="J112" s="206">
        <f>J227</f>
        <v>0</v>
      </c>
      <c r="K112" s="203"/>
      <c r="L112" s="20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202"/>
      <c r="C113" s="203"/>
      <c r="D113" s="204" t="s">
        <v>130</v>
      </c>
      <c r="E113" s="205"/>
      <c r="F113" s="205"/>
      <c r="G113" s="205"/>
      <c r="H113" s="205"/>
      <c r="I113" s="205"/>
      <c r="J113" s="206">
        <f>J229</f>
        <v>0</v>
      </c>
      <c r="K113" s="203"/>
      <c r="L113" s="20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9.28" customHeight="1">
      <c r="A116" s="39"/>
      <c r="B116" s="40"/>
      <c r="C116" s="195" t="s">
        <v>131</v>
      </c>
      <c r="D116" s="41"/>
      <c r="E116" s="41"/>
      <c r="F116" s="41"/>
      <c r="G116" s="41"/>
      <c r="H116" s="41"/>
      <c r="I116" s="41"/>
      <c r="J116" s="208">
        <f>ROUND(J117 + J118 + J119 + J120 + J121 + J122,2)</f>
        <v>0</v>
      </c>
      <c r="K116" s="41"/>
      <c r="L116" s="64"/>
      <c r="N116" s="209" t="s">
        <v>42</v>
      </c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8" customHeight="1">
      <c r="A117" s="39"/>
      <c r="B117" s="40"/>
      <c r="C117" s="41"/>
      <c r="D117" s="145" t="s">
        <v>132</v>
      </c>
      <c r="E117" s="138"/>
      <c r="F117" s="138"/>
      <c r="G117" s="41"/>
      <c r="H117" s="41"/>
      <c r="I117" s="41"/>
      <c r="J117" s="139">
        <v>0</v>
      </c>
      <c r="K117" s="41"/>
      <c r="L117" s="210"/>
      <c r="M117" s="211"/>
      <c r="N117" s="212" t="s">
        <v>43</v>
      </c>
      <c r="O117" s="211"/>
      <c r="P117" s="211"/>
      <c r="Q117" s="211"/>
      <c r="R117" s="211"/>
      <c r="S117" s="213"/>
      <c r="T117" s="213"/>
      <c r="U117" s="21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4" t="s">
        <v>133</v>
      </c>
      <c r="AZ117" s="211"/>
      <c r="BA117" s="211"/>
      <c r="BB117" s="211"/>
      <c r="BC117" s="211"/>
      <c r="BD117" s="211"/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214" t="s">
        <v>86</v>
      </c>
      <c r="BK117" s="211"/>
      <c r="BL117" s="211"/>
      <c r="BM117" s="211"/>
    </row>
    <row r="118" s="2" customFormat="1" ht="18" customHeight="1">
      <c r="A118" s="39"/>
      <c r="B118" s="40"/>
      <c r="C118" s="41"/>
      <c r="D118" s="145" t="s">
        <v>134</v>
      </c>
      <c r="E118" s="138"/>
      <c r="F118" s="138"/>
      <c r="G118" s="41"/>
      <c r="H118" s="41"/>
      <c r="I118" s="41"/>
      <c r="J118" s="139">
        <v>0</v>
      </c>
      <c r="K118" s="41"/>
      <c r="L118" s="210"/>
      <c r="M118" s="211"/>
      <c r="N118" s="212" t="s">
        <v>43</v>
      </c>
      <c r="O118" s="211"/>
      <c r="P118" s="211"/>
      <c r="Q118" s="211"/>
      <c r="R118" s="211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4" t="s">
        <v>133</v>
      </c>
      <c r="AZ118" s="211"/>
      <c r="BA118" s="211"/>
      <c r="BB118" s="211"/>
      <c r="BC118" s="211"/>
      <c r="BD118" s="211"/>
      <c r="BE118" s="215">
        <f>IF(N118="základní",J118,0)</f>
        <v>0</v>
      </c>
      <c r="BF118" s="215">
        <f>IF(N118="snížená",J118,0)</f>
        <v>0</v>
      </c>
      <c r="BG118" s="215">
        <f>IF(N118="zákl. přenesená",J118,0)</f>
        <v>0</v>
      </c>
      <c r="BH118" s="215">
        <f>IF(N118="sníž. přenesená",J118,0)</f>
        <v>0</v>
      </c>
      <c r="BI118" s="215">
        <f>IF(N118="nulová",J118,0)</f>
        <v>0</v>
      </c>
      <c r="BJ118" s="214" t="s">
        <v>86</v>
      </c>
      <c r="BK118" s="211"/>
      <c r="BL118" s="211"/>
      <c r="BM118" s="211"/>
    </row>
    <row r="119" s="2" customFormat="1" ht="18" customHeight="1">
      <c r="A119" s="39"/>
      <c r="B119" s="40"/>
      <c r="C119" s="41"/>
      <c r="D119" s="145" t="s">
        <v>135</v>
      </c>
      <c r="E119" s="138"/>
      <c r="F119" s="138"/>
      <c r="G119" s="41"/>
      <c r="H119" s="41"/>
      <c r="I119" s="41"/>
      <c r="J119" s="139">
        <v>0</v>
      </c>
      <c r="K119" s="41"/>
      <c r="L119" s="210"/>
      <c r="M119" s="211"/>
      <c r="N119" s="212" t="s">
        <v>43</v>
      </c>
      <c r="O119" s="211"/>
      <c r="P119" s="211"/>
      <c r="Q119" s="211"/>
      <c r="R119" s="211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4" t="s">
        <v>133</v>
      </c>
      <c r="AZ119" s="211"/>
      <c r="BA119" s="211"/>
      <c r="BB119" s="211"/>
      <c r="BC119" s="211"/>
      <c r="BD119" s="211"/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214" t="s">
        <v>86</v>
      </c>
      <c r="BK119" s="211"/>
      <c r="BL119" s="211"/>
      <c r="BM119" s="211"/>
    </row>
    <row r="120" s="2" customFormat="1" ht="18" customHeight="1">
      <c r="A120" s="39"/>
      <c r="B120" s="40"/>
      <c r="C120" s="41"/>
      <c r="D120" s="145" t="s">
        <v>136</v>
      </c>
      <c r="E120" s="138"/>
      <c r="F120" s="138"/>
      <c r="G120" s="41"/>
      <c r="H120" s="41"/>
      <c r="I120" s="41"/>
      <c r="J120" s="139">
        <v>0</v>
      </c>
      <c r="K120" s="41"/>
      <c r="L120" s="210"/>
      <c r="M120" s="211"/>
      <c r="N120" s="212" t="s">
        <v>43</v>
      </c>
      <c r="O120" s="211"/>
      <c r="P120" s="211"/>
      <c r="Q120" s="211"/>
      <c r="R120" s="211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4" t="s">
        <v>133</v>
      </c>
      <c r="AZ120" s="211"/>
      <c r="BA120" s="211"/>
      <c r="BB120" s="211"/>
      <c r="BC120" s="211"/>
      <c r="BD120" s="211"/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214" t="s">
        <v>86</v>
      </c>
      <c r="BK120" s="211"/>
      <c r="BL120" s="211"/>
      <c r="BM120" s="211"/>
    </row>
    <row r="121" s="2" customFormat="1" ht="18" customHeight="1">
      <c r="A121" s="39"/>
      <c r="B121" s="40"/>
      <c r="C121" s="41"/>
      <c r="D121" s="145" t="s">
        <v>137</v>
      </c>
      <c r="E121" s="138"/>
      <c r="F121" s="138"/>
      <c r="G121" s="41"/>
      <c r="H121" s="41"/>
      <c r="I121" s="41"/>
      <c r="J121" s="139">
        <v>0</v>
      </c>
      <c r="K121" s="41"/>
      <c r="L121" s="210"/>
      <c r="M121" s="211"/>
      <c r="N121" s="212" t="s">
        <v>43</v>
      </c>
      <c r="O121" s="211"/>
      <c r="P121" s="211"/>
      <c r="Q121" s="211"/>
      <c r="R121" s="211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4" t="s">
        <v>133</v>
      </c>
      <c r="AZ121" s="211"/>
      <c r="BA121" s="211"/>
      <c r="BB121" s="211"/>
      <c r="BC121" s="211"/>
      <c r="BD121" s="211"/>
      <c r="BE121" s="215">
        <f>IF(N121="základní",J121,0)</f>
        <v>0</v>
      </c>
      <c r="BF121" s="215">
        <f>IF(N121="snížená",J121,0)</f>
        <v>0</v>
      </c>
      <c r="BG121" s="215">
        <f>IF(N121="zákl. přenesená",J121,0)</f>
        <v>0</v>
      </c>
      <c r="BH121" s="215">
        <f>IF(N121="sníž. přenesená",J121,0)</f>
        <v>0</v>
      </c>
      <c r="BI121" s="215">
        <f>IF(N121="nulová",J121,0)</f>
        <v>0</v>
      </c>
      <c r="BJ121" s="214" t="s">
        <v>86</v>
      </c>
      <c r="BK121" s="211"/>
      <c r="BL121" s="211"/>
      <c r="BM121" s="211"/>
    </row>
    <row r="122" s="2" customFormat="1" ht="18" customHeight="1">
      <c r="A122" s="39"/>
      <c r="B122" s="40"/>
      <c r="C122" s="41"/>
      <c r="D122" s="138" t="s">
        <v>138</v>
      </c>
      <c r="E122" s="41"/>
      <c r="F122" s="41"/>
      <c r="G122" s="41"/>
      <c r="H122" s="41"/>
      <c r="I122" s="41"/>
      <c r="J122" s="139">
        <f>ROUND(J30*T122,2)</f>
        <v>0</v>
      </c>
      <c r="K122" s="41"/>
      <c r="L122" s="210"/>
      <c r="M122" s="211"/>
      <c r="N122" s="212" t="s">
        <v>43</v>
      </c>
      <c r="O122" s="211"/>
      <c r="P122" s="211"/>
      <c r="Q122" s="211"/>
      <c r="R122" s="211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4" t="s">
        <v>139</v>
      </c>
      <c r="AZ122" s="211"/>
      <c r="BA122" s="211"/>
      <c r="BB122" s="211"/>
      <c r="BC122" s="211"/>
      <c r="BD122" s="211"/>
      <c r="BE122" s="215">
        <f>IF(N122="základní",J122,0)</f>
        <v>0</v>
      </c>
      <c r="BF122" s="215">
        <f>IF(N122="snížená",J122,0)</f>
        <v>0</v>
      </c>
      <c r="BG122" s="215">
        <f>IF(N122="zákl. přenesená",J122,0)</f>
        <v>0</v>
      </c>
      <c r="BH122" s="215">
        <f>IF(N122="sníž. přenesená",J122,0)</f>
        <v>0</v>
      </c>
      <c r="BI122" s="215">
        <f>IF(N122="nulová",J122,0)</f>
        <v>0</v>
      </c>
      <c r="BJ122" s="214" t="s">
        <v>86</v>
      </c>
      <c r="BK122" s="211"/>
      <c r="BL122" s="211"/>
      <c r="BM122" s="211"/>
    </row>
    <row r="123" s="2" customForma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9.28" customHeight="1">
      <c r="A124" s="39"/>
      <c r="B124" s="40"/>
      <c r="C124" s="149" t="s">
        <v>103</v>
      </c>
      <c r="D124" s="150"/>
      <c r="E124" s="150"/>
      <c r="F124" s="150"/>
      <c r="G124" s="150"/>
      <c r="H124" s="150"/>
      <c r="I124" s="150"/>
      <c r="J124" s="151">
        <f>ROUND(J96+J116,2)</f>
        <v>0</v>
      </c>
      <c r="K124" s="150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67"/>
      <c r="C125" s="68"/>
      <c r="D125" s="68"/>
      <c r="E125" s="68"/>
      <c r="F125" s="68"/>
      <c r="G125" s="68"/>
      <c r="H125" s="68"/>
      <c r="I125" s="68"/>
      <c r="J125" s="68"/>
      <c r="K125" s="68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9" s="2" customFormat="1" ht="6.96" customHeight="1">
      <c r="A129" s="39"/>
      <c r="B129" s="69"/>
      <c r="C129" s="70"/>
      <c r="D129" s="70"/>
      <c r="E129" s="70"/>
      <c r="F129" s="70"/>
      <c r="G129" s="70"/>
      <c r="H129" s="70"/>
      <c r="I129" s="70"/>
      <c r="J129" s="70"/>
      <c r="K129" s="70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4.96" customHeight="1">
      <c r="A130" s="39"/>
      <c r="B130" s="40"/>
      <c r="C130" s="22" t="s">
        <v>140</v>
      </c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2" customHeight="1">
      <c r="A132" s="39"/>
      <c r="B132" s="40"/>
      <c r="C132" s="31" t="s">
        <v>16</v>
      </c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6.5" customHeight="1">
      <c r="A133" s="39"/>
      <c r="B133" s="40"/>
      <c r="C133" s="41"/>
      <c r="D133" s="41"/>
      <c r="E133" s="192" t="str">
        <f>E7</f>
        <v>Město Strakonice - bezbariérové WC</v>
      </c>
      <c r="F133" s="31"/>
      <c r="G133" s="31"/>
      <c r="H133" s="3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2" customHeight="1">
      <c r="A134" s="39"/>
      <c r="B134" s="40"/>
      <c r="C134" s="31" t="s">
        <v>105</v>
      </c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6.5" customHeight="1">
      <c r="A135" s="39"/>
      <c r="B135" s="40"/>
      <c r="C135" s="41"/>
      <c r="D135" s="41"/>
      <c r="E135" s="77" t="str">
        <f>E9</f>
        <v xml:space="preserve">03 - ZŠ  Čelakovského - budova Jezerní</v>
      </c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6.96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2" customHeight="1">
      <c r="A137" s="39"/>
      <c r="B137" s="40"/>
      <c r="C137" s="31" t="s">
        <v>20</v>
      </c>
      <c r="D137" s="41"/>
      <c r="E137" s="41"/>
      <c r="F137" s="26" t="str">
        <f>F12</f>
        <v xml:space="preserve"> </v>
      </c>
      <c r="G137" s="41"/>
      <c r="H137" s="41"/>
      <c r="I137" s="31" t="s">
        <v>22</v>
      </c>
      <c r="J137" s="80" t="str">
        <f>IF(J12="","",J12)</f>
        <v>9. 2. 2017</v>
      </c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6.96" customHeight="1">
      <c r="A138" s="39"/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15.15" customHeight="1">
      <c r="A139" s="39"/>
      <c r="B139" s="40"/>
      <c r="C139" s="31" t="s">
        <v>24</v>
      </c>
      <c r="D139" s="41"/>
      <c r="E139" s="41"/>
      <c r="F139" s="26" t="str">
        <f>E15</f>
        <v>Město Strakonice</v>
      </c>
      <c r="G139" s="41"/>
      <c r="H139" s="41"/>
      <c r="I139" s="31" t="s">
        <v>30</v>
      </c>
      <c r="J139" s="35" t="str">
        <f>E21</f>
        <v>Penta - ing. Nejedlý</v>
      </c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15.15" customHeight="1">
      <c r="A140" s="39"/>
      <c r="B140" s="40"/>
      <c r="C140" s="31" t="s">
        <v>28</v>
      </c>
      <c r="D140" s="41"/>
      <c r="E140" s="41"/>
      <c r="F140" s="26" t="str">
        <f>IF(E18="","",E18)</f>
        <v>Vyplň údaj</v>
      </c>
      <c r="G140" s="41"/>
      <c r="H140" s="41"/>
      <c r="I140" s="31" t="s">
        <v>33</v>
      </c>
      <c r="J140" s="35" t="str">
        <f>E24</f>
        <v xml:space="preserve">Ing. Karel Bernas </v>
      </c>
      <c r="K140" s="41"/>
      <c r="L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2" customFormat="1" ht="10.32" customHeight="1">
      <c r="A141" s="39"/>
      <c r="B141" s="40"/>
      <c r="C141" s="41"/>
      <c r="D141" s="41"/>
      <c r="E141" s="41"/>
      <c r="F141" s="41"/>
      <c r="G141" s="41"/>
      <c r="H141" s="41"/>
      <c r="I141" s="41"/>
      <c r="J141" s="41"/>
      <c r="K141" s="41"/>
      <c r="L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11" customFormat="1" ht="29.28" customHeight="1">
      <c r="A142" s="216"/>
      <c r="B142" s="217"/>
      <c r="C142" s="218" t="s">
        <v>141</v>
      </c>
      <c r="D142" s="219" t="s">
        <v>63</v>
      </c>
      <c r="E142" s="219" t="s">
        <v>59</v>
      </c>
      <c r="F142" s="219" t="s">
        <v>60</v>
      </c>
      <c r="G142" s="219" t="s">
        <v>142</v>
      </c>
      <c r="H142" s="219" t="s">
        <v>143</v>
      </c>
      <c r="I142" s="219" t="s">
        <v>144</v>
      </c>
      <c r="J142" s="220" t="s">
        <v>111</v>
      </c>
      <c r="K142" s="221" t="s">
        <v>145</v>
      </c>
      <c r="L142" s="222"/>
      <c r="M142" s="101" t="s">
        <v>1</v>
      </c>
      <c r="N142" s="102" t="s">
        <v>42</v>
      </c>
      <c r="O142" s="102" t="s">
        <v>146</v>
      </c>
      <c r="P142" s="102" t="s">
        <v>147</v>
      </c>
      <c r="Q142" s="102" t="s">
        <v>148</v>
      </c>
      <c r="R142" s="102" t="s">
        <v>149</v>
      </c>
      <c r="S142" s="102" t="s">
        <v>150</v>
      </c>
      <c r="T142" s="103" t="s">
        <v>151</v>
      </c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</row>
    <row r="143" s="2" customFormat="1" ht="22.8" customHeight="1">
      <c r="A143" s="39"/>
      <c r="B143" s="40"/>
      <c r="C143" s="108" t="s">
        <v>152</v>
      </c>
      <c r="D143" s="41"/>
      <c r="E143" s="41"/>
      <c r="F143" s="41"/>
      <c r="G143" s="41"/>
      <c r="H143" s="41"/>
      <c r="I143" s="41"/>
      <c r="J143" s="223">
        <f>BK143</f>
        <v>0</v>
      </c>
      <c r="K143" s="41"/>
      <c r="L143" s="42"/>
      <c r="M143" s="104"/>
      <c r="N143" s="224"/>
      <c r="O143" s="105"/>
      <c r="P143" s="225">
        <f>P144+P172+P226</f>
        <v>0</v>
      </c>
      <c r="Q143" s="105"/>
      <c r="R143" s="225">
        <f>R144+R172+R226</f>
        <v>1.5042464999999998</v>
      </c>
      <c r="S143" s="105"/>
      <c r="T143" s="226">
        <f>T144+T172+T226</f>
        <v>1.3558399999999999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6" t="s">
        <v>77</v>
      </c>
      <c r="AU143" s="16" t="s">
        <v>113</v>
      </c>
      <c r="BK143" s="227">
        <f>BK144+BK172+BK226</f>
        <v>0</v>
      </c>
    </row>
    <row r="144" s="12" customFormat="1" ht="25.92" customHeight="1">
      <c r="A144" s="12"/>
      <c r="B144" s="228"/>
      <c r="C144" s="229"/>
      <c r="D144" s="230" t="s">
        <v>77</v>
      </c>
      <c r="E144" s="231" t="s">
        <v>153</v>
      </c>
      <c r="F144" s="231" t="s">
        <v>154</v>
      </c>
      <c r="G144" s="229"/>
      <c r="H144" s="229"/>
      <c r="I144" s="232"/>
      <c r="J144" s="233">
        <f>BK144</f>
        <v>0</v>
      </c>
      <c r="K144" s="229"/>
      <c r="L144" s="234"/>
      <c r="M144" s="235"/>
      <c r="N144" s="236"/>
      <c r="O144" s="236"/>
      <c r="P144" s="237">
        <f>P145+P155+P164+P170</f>
        <v>0</v>
      </c>
      <c r="Q144" s="236"/>
      <c r="R144" s="237">
        <f>R145+R155+R164+R170</f>
        <v>0.9234642999999999</v>
      </c>
      <c r="S144" s="236"/>
      <c r="T144" s="238">
        <f>T145+T155+T164+T170</f>
        <v>1.27732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39" t="s">
        <v>86</v>
      </c>
      <c r="AT144" s="240" t="s">
        <v>77</v>
      </c>
      <c r="AU144" s="240" t="s">
        <v>78</v>
      </c>
      <c r="AY144" s="239" t="s">
        <v>155</v>
      </c>
      <c r="BK144" s="241">
        <f>BK145+BK155+BK164+BK170</f>
        <v>0</v>
      </c>
    </row>
    <row r="145" s="12" customFormat="1" ht="22.8" customHeight="1">
      <c r="A145" s="12"/>
      <c r="B145" s="228"/>
      <c r="C145" s="229"/>
      <c r="D145" s="230" t="s">
        <v>77</v>
      </c>
      <c r="E145" s="242" t="s">
        <v>156</v>
      </c>
      <c r="F145" s="242" t="s">
        <v>157</v>
      </c>
      <c r="G145" s="229"/>
      <c r="H145" s="229"/>
      <c r="I145" s="232"/>
      <c r="J145" s="243">
        <f>BK145</f>
        <v>0</v>
      </c>
      <c r="K145" s="229"/>
      <c r="L145" s="234"/>
      <c r="M145" s="235"/>
      <c r="N145" s="236"/>
      <c r="O145" s="236"/>
      <c r="P145" s="237">
        <f>SUM(P146:P154)</f>
        <v>0</v>
      </c>
      <c r="Q145" s="236"/>
      <c r="R145" s="237">
        <f>SUM(R146:R154)</f>
        <v>0.92325229999999991</v>
      </c>
      <c r="S145" s="236"/>
      <c r="T145" s="238">
        <f>SUM(T146:T154)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39" t="s">
        <v>86</v>
      </c>
      <c r="AT145" s="240" t="s">
        <v>77</v>
      </c>
      <c r="AU145" s="240" t="s">
        <v>86</v>
      </c>
      <c r="AY145" s="239" t="s">
        <v>155</v>
      </c>
      <c r="BK145" s="241">
        <f>SUM(BK146:BK154)</f>
        <v>0</v>
      </c>
    </row>
    <row r="146" s="2" customFormat="1" ht="24.15" customHeight="1">
      <c r="A146" s="39"/>
      <c r="B146" s="40"/>
      <c r="C146" s="244" t="s">
        <v>86</v>
      </c>
      <c r="D146" s="244" t="s">
        <v>158</v>
      </c>
      <c r="E146" s="245" t="s">
        <v>171</v>
      </c>
      <c r="F146" s="246" t="s">
        <v>172</v>
      </c>
      <c r="G146" s="247" t="s">
        <v>161</v>
      </c>
      <c r="H146" s="248">
        <v>17.239999999999998</v>
      </c>
      <c r="I146" s="249"/>
      <c r="J146" s="250">
        <f>ROUND(I146*H146,2)</f>
        <v>0</v>
      </c>
      <c r="K146" s="251"/>
      <c r="L146" s="42"/>
      <c r="M146" s="252" t="s">
        <v>1</v>
      </c>
      <c r="N146" s="253" t="s">
        <v>43</v>
      </c>
      <c r="O146" s="92"/>
      <c r="P146" s="254">
        <f>O146*H146</f>
        <v>0</v>
      </c>
      <c r="Q146" s="254">
        <v>0.01575</v>
      </c>
      <c r="R146" s="254">
        <f>Q146*H146</f>
        <v>0.27152999999999999</v>
      </c>
      <c r="S146" s="254">
        <v>0</v>
      </c>
      <c r="T146" s="25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56" t="s">
        <v>162</v>
      </c>
      <c r="AT146" s="256" t="s">
        <v>158</v>
      </c>
      <c r="AU146" s="256" t="s">
        <v>88</v>
      </c>
      <c r="AY146" s="16" t="s">
        <v>155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86</v>
      </c>
      <c r="BK146" s="144">
        <f>ROUND(I146*H146,2)</f>
        <v>0</v>
      </c>
      <c r="BL146" s="16" t="s">
        <v>162</v>
      </c>
      <c r="BM146" s="256" t="s">
        <v>602</v>
      </c>
    </row>
    <row r="147" s="13" customFormat="1">
      <c r="A147" s="13"/>
      <c r="B147" s="257"/>
      <c r="C147" s="258"/>
      <c r="D147" s="259" t="s">
        <v>164</v>
      </c>
      <c r="E147" s="260" t="s">
        <v>1</v>
      </c>
      <c r="F147" s="261" t="s">
        <v>603</v>
      </c>
      <c r="G147" s="258"/>
      <c r="H147" s="262">
        <v>17.239999999999998</v>
      </c>
      <c r="I147" s="263"/>
      <c r="J147" s="258"/>
      <c r="K147" s="258"/>
      <c r="L147" s="264"/>
      <c r="M147" s="265"/>
      <c r="N147" s="266"/>
      <c r="O147" s="266"/>
      <c r="P147" s="266"/>
      <c r="Q147" s="266"/>
      <c r="R147" s="266"/>
      <c r="S147" s="266"/>
      <c r="T147" s="26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8" t="s">
        <v>164</v>
      </c>
      <c r="AU147" s="268" t="s">
        <v>88</v>
      </c>
      <c r="AV147" s="13" t="s">
        <v>88</v>
      </c>
      <c r="AW147" s="13" t="s">
        <v>32</v>
      </c>
      <c r="AX147" s="13" t="s">
        <v>78</v>
      </c>
      <c r="AY147" s="268" t="s">
        <v>155</v>
      </c>
    </row>
    <row r="148" s="14" customFormat="1">
      <c r="A148" s="14"/>
      <c r="B148" s="269"/>
      <c r="C148" s="270"/>
      <c r="D148" s="259" t="s">
        <v>164</v>
      </c>
      <c r="E148" s="271" t="s">
        <v>1</v>
      </c>
      <c r="F148" s="272" t="s">
        <v>166</v>
      </c>
      <c r="G148" s="270"/>
      <c r="H148" s="273">
        <v>17.239999999999998</v>
      </c>
      <c r="I148" s="274"/>
      <c r="J148" s="270"/>
      <c r="K148" s="270"/>
      <c r="L148" s="275"/>
      <c r="M148" s="276"/>
      <c r="N148" s="277"/>
      <c r="O148" s="277"/>
      <c r="P148" s="277"/>
      <c r="Q148" s="277"/>
      <c r="R148" s="277"/>
      <c r="S148" s="277"/>
      <c r="T148" s="27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9" t="s">
        <v>164</v>
      </c>
      <c r="AU148" s="279" t="s">
        <v>88</v>
      </c>
      <c r="AV148" s="14" t="s">
        <v>162</v>
      </c>
      <c r="AW148" s="14" t="s">
        <v>32</v>
      </c>
      <c r="AX148" s="14" t="s">
        <v>86</v>
      </c>
      <c r="AY148" s="279" t="s">
        <v>155</v>
      </c>
    </row>
    <row r="149" s="2" customFormat="1" ht="24.15" customHeight="1">
      <c r="A149" s="39"/>
      <c r="B149" s="40"/>
      <c r="C149" s="244" t="s">
        <v>88</v>
      </c>
      <c r="D149" s="244" t="s">
        <v>158</v>
      </c>
      <c r="E149" s="245" t="s">
        <v>175</v>
      </c>
      <c r="F149" s="246" t="s">
        <v>176</v>
      </c>
      <c r="G149" s="247" t="s">
        <v>161</v>
      </c>
      <c r="H149" s="248">
        <v>7.3600000000000003</v>
      </c>
      <c r="I149" s="249"/>
      <c r="J149" s="250">
        <f>ROUND(I149*H149,2)</f>
        <v>0</v>
      </c>
      <c r="K149" s="251"/>
      <c r="L149" s="42"/>
      <c r="M149" s="252" t="s">
        <v>1</v>
      </c>
      <c r="N149" s="253" t="s">
        <v>43</v>
      </c>
      <c r="O149" s="92"/>
      <c r="P149" s="254">
        <f>O149*H149</f>
        <v>0</v>
      </c>
      <c r="Q149" s="254">
        <v>0.0057000000000000002</v>
      </c>
      <c r="R149" s="254">
        <f>Q149*H149</f>
        <v>0.041952000000000003</v>
      </c>
      <c r="S149" s="254">
        <v>0</v>
      </c>
      <c r="T149" s="255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56" t="s">
        <v>162</v>
      </c>
      <c r="AT149" s="256" t="s">
        <v>158</v>
      </c>
      <c r="AU149" s="256" t="s">
        <v>88</v>
      </c>
      <c r="AY149" s="16" t="s">
        <v>155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6" t="s">
        <v>86</v>
      </c>
      <c r="BK149" s="144">
        <f>ROUND(I149*H149,2)</f>
        <v>0</v>
      </c>
      <c r="BL149" s="16" t="s">
        <v>162</v>
      </c>
      <c r="BM149" s="256" t="s">
        <v>604</v>
      </c>
    </row>
    <row r="150" s="13" customFormat="1">
      <c r="A150" s="13"/>
      <c r="B150" s="257"/>
      <c r="C150" s="258"/>
      <c r="D150" s="259" t="s">
        <v>164</v>
      </c>
      <c r="E150" s="260" t="s">
        <v>1</v>
      </c>
      <c r="F150" s="261" t="s">
        <v>605</v>
      </c>
      <c r="G150" s="258"/>
      <c r="H150" s="262">
        <v>7.3600000000000003</v>
      </c>
      <c r="I150" s="263"/>
      <c r="J150" s="258"/>
      <c r="K150" s="258"/>
      <c r="L150" s="264"/>
      <c r="M150" s="265"/>
      <c r="N150" s="266"/>
      <c r="O150" s="266"/>
      <c r="P150" s="266"/>
      <c r="Q150" s="266"/>
      <c r="R150" s="266"/>
      <c r="S150" s="266"/>
      <c r="T150" s="26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8" t="s">
        <v>164</v>
      </c>
      <c r="AU150" s="268" t="s">
        <v>88</v>
      </c>
      <c r="AV150" s="13" t="s">
        <v>88</v>
      </c>
      <c r="AW150" s="13" t="s">
        <v>32</v>
      </c>
      <c r="AX150" s="13" t="s">
        <v>78</v>
      </c>
      <c r="AY150" s="268" t="s">
        <v>155</v>
      </c>
    </row>
    <row r="151" s="14" customFormat="1">
      <c r="A151" s="14"/>
      <c r="B151" s="269"/>
      <c r="C151" s="270"/>
      <c r="D151" s="259" t="s">
        <v>164</v>
      </c>
      <c r="E151" s="271" t="s">
        <v>1</v>
      </c>
      <c r="F151" s="272" t="s">
        <v>166</v>
      </c>
      <c r="G151" s="270"/>
      <c r="H151" s="273">
        <v>7.3600000000000003</v>
      </c>
      <c r="I151" s="274"/>
      <c r="J151" s="270"/>
      <c r="K151" s="270"/>
      <c r="L151" s="275"/>
      <c r="M151" s="276"/>
      <c r="N151" s="277"/>
      <c r="O151" s="277"/>
      <c r="P151" s="277"/>
      <c r="Q151" s="277"/>
      <c r="R151" s="277"/>
      <c r="S151" s="277"/>
      <c r="T151" s="27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79" t="s">
        <v>164</v>
      </c>
      <c r="AU151" s="279" t="s">
        <v>88</v>
      </c>
      <c r="AV151" s="14" t="s">
        <v>162</v>
      </c>
      <c r="AW151" s="14" t="s">
        <v>32</v>
      </c>
      <c r="AX151" s="14" t="s">
        <v>86</v>
      </c>
      <c r="AY151" s="279" t="s">
        <v>155</v>
      </c>
    </row>
    <row r="152" s="2" customFormat="1" ht="24.15" customHeight="1">
      <c r="A152" s="39"/>
      <c r="B152" s="40"/>
      <c r="C152" s="244" t="s">
        <v>170</v>
      </c>
      <c r="D152" s="244" t="s">
        <v>158</v>
      </c>
      <c r="E152" s="245" t="s">
        <v>180</v>
      </c>
      <c r="F152" s="246" t="s">
        <v>181</v>
      </c>
      <c r="G152" s="247" t="s">
        <v>182</v>
      </c>
      <c r="H152" s="248">
        <v>0.26500000000000001</v>
      </c>
      <c r="I152" s="249"/>
      <c r="J152" s="250">
        <f>ROUND(I152*H152,2)</f>
        <v>0</v>
      </c>
      <c r="K152" s="251"/>
      <c r="L152" s="42"/>
      <c r="M152" s="252" t="s">
        <v>1</v>
      </c>
      <c r="N152" s="253" t="s">
        <v>43</v>
      </c>
      <c r="O152" s="92"/>
      <c r="P152" s="254">
        <f>O152*H152</f>
        <v>0</v>
      </c>
      <c r="Q152" s="254">
        <v>2.3010199999999998</v>
      </c>
      <c r="R152" s="254">
        <f>Q152*H152</f>
        <v>0.60977029999999999</v>
      </c>
      <c r="S152" s="254">
        <v>0</v>
      </c>
      <c r="T152" s="255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6" t="s">
        <v>162</v>
      </c>
      <c r="AT152" s="256" t="s">
        <v>158</v>
      </c>
      <c r="AU152" s="256" t="s">
        <v>88</v>
      </c>
      <c r="AY152" s="16" t="s">
        <v>155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86</v>
      </c>
      <c r="BK152" s="144">
        <f>ROUND(I152*H152,2)</f>
        <v>0</v>
      </c>
      <c r="BL152" s="16" t="s">
        <v>162</v>
      </c>
      <c r="BM152" s="256" t="s">
        <v>606</v>
      </c>
    </row>
    <row r="153" s="13" customFormat="1">
      <c r="A153" s="13"/>
      <c r="B153" s="257"/>
      <c r="C153" s="258"/>
      <c r="D153" s="259" t="s">
        <v>164</v>
      </c>
      <c r="E153" s="260" t="s">
        <v>1</v>
      </c>
      <c r="F153" s="261" t="s">
        <v>607</v>
      </c>
      <c r="G153" s="258"/>
      <c r="H153" s="262">
        <v>0.26500000000000001</v>
      </c>
      <c r="I153" s="263"/>
      <c r="J153" s="258"/>
      <c r="K153" s="258"/>
      <c r="L153" s="264"/>
      <c r="M153" s="265"/>
      <c r="N153" s="266"/>
      <c r="O153" s="266"/>
      <c r="P153" s="266"/>
      <c r="Q153" s="266"/>
      <c r="R153" s="266"/>
      <c r="S153" s="266"/>
      <c r="T153" s="26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8" t="s">
        <v>164</v>
      </c>
      <c r="AU153" s="268" t="s">
        <v>88</v>
      </c>
      <c r="AV153" s="13" t="s">
        <v>88</v>
      </c>
      <c r="AW153" s="13" t="s">
        <v>32</v>
      </c>
      <c r="AX153" s="13" t="s">
        <v>78</v>
      </c>
      <c r="AY153" s="268" t="s">
        <v>155</v>
      </c>
    </row>
    <row r="154" s="14" customFormat="1">
      <c r="A154" s="14"/>
      <c r="B154" s="269"/>
      <c r="C154" s="270"/>
      <c r="D154" s="259" t="s">
        <v>164</v>
      </c>
      <c r="E154" s="271" t="s">
        <v>1</v>
      </c>
      <c r="F154" s="272" t="s">
        <v>166</v>
      </c>
      <c r="G154" s="270"/>
      <c r="H154" s="273">
        <v>0.26500000000000001</v>
      </c>
      <c r="I154" s="274"/>
      <c r="J154" s="270"/>
      <c r="K154" s="270"/>
      <c r="L154" s="275"/>
      <c r="M154" s="276"/>
      <c r="N154" s="277"/>
      <c r="O154" s="277"/>
      <c r="P154" s="277"/>
      <c r="Q154" s="277"/>
      <c r="R154" s="277"/>
      <c r="S154" s="277"/>
      <c r="T154" s="27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79" t="s">
        <v>164</v>
      </c>
      <c r="AU154" s="279" t="s">
        <v>88</v>
      </c>
      <c r="AV154" s="14" t="s">
        <v>162</v>
      </c>
      <c r="AW154" s="14" t="s">
        <v>32</v>
      </c>
      <c r="AX154" s="14" t="s">
        <v>86</v>
      </c>
      <c r="AY154" s="279" t="s">
        <v>155</v>
      </c>
    </row>
    <row r="155" s="12" customFormat="1" ht="22.8" customHeight="1">
      <c r="A155" s="12"/>
      <c r="B155" s="228"/>
      <c r="C155" s="229"/>
      <c r="D155" s="230" t="s">
        <v>77</v>
      </c>
      <c r="E155" s="242" t="s">
        <v>199</v>
      </c>
      <c r="F155" s="242" t="s">
        <v>200</v>
      </c>
      <c r="G155" s="229"/>
      <c r="H155" s="229"/>
      <c r="I155" s="232"/>
      <c r="J155" s="243">
        <f>BK155</f>
        <v>0</v>
      </c>
      <c r="K155" s="229"/>
      <c r="L155" s="234"/>
      <c r="M155" s="235"/>
      <c r="N155" s="236"/>
      <c r="O155" s="236"/>
      <c r="P155" s="237">
        <f>SUM(P156:P163)</f>
        <v>0</v>
      </c>
      <c r="Q155" s="236"/>
      <c r="R155" s="237">
        <f>SUM(R156:R163)</f>
        <v>0.000212</v>
      </c>
      <c r="S155" s="236"/>
      <c r="T155" s="238">
        <f>SUM(T156:T163)</f>
        <v>1.27732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39" t="s">
        <v>86</v>
      </c>
      <c r="AT155" s="240" t="s">
        <v>77</v>
      </c>
      <c r="AU155" s="240" t="s">
        <v>86</v>
      </c>
      <c r="AY155" s="239" t="s">
        <v>155</v>
      </c>
      <c r="BK155" s="241">
        <f>SUM(BK156:BK163)</f>
        <v>0</v>
      </c>
    </row>
    <row r="156" s="2" customFormat="1" ht="24.15" customHeight="1">
      <c r="A156" s="39"/>
      <c r="B156" s="40"/>
      <c r="C156" s="244" t="s">
        <v>162</v>
      </c>
      <c r="D156" s="244" t="s">
        <v>158</v>
      </c>
      <c r="E156" s="245" t="s">
        <v>201</v>
      </c>
      <c r="F156" s="246" t="s">
        <v>202</v>
      </c>
      <c r="G156" s="247" t="s">
        <v>161</v>
      </c>
      <c r="H156" s="248">
        <v>5.2999999999999998</v>
      </c>
      <c r="I156" s="249"/>
      <c r="J156" s="250">
        <f>ROUND(I156*H156,2)</f>
        <v>0</v>
      </c>
      <c r="K156" s="251"/>
      <c r="L156" s="42"/>
      <c r="M156" s="252" t="s">
        <v>1</v>
      </c>
      <c r="N156" s="253" t="s">
        <v>43</v>
      </c>
      <c r="O156" s="92"/>
      <c r="P156" s="254">
        <f>O156*H156</f>
        <v>0</v>
      </c>
      <c r="Q156" s="254">
        <v>4.0000000000000003E-05</v>
      </c>
      <c r="R156" s="254">
        <f>Q156*H156</f>
        <v>0.000212</v>
      </c>
      <c r="S156" s="254">
        <v>0</v>
      </c>
      <c r="T156" s="25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6" t="s">
        <v>162</v>
      </c>
      <c r="AT156" s="256" t="s">
        <v>158</v>
      </c>
      <c r="AU156" s="256" t="s">
        <v>88</v>
      </c>
      <c r="AY156" s="16" t="s">
        <v>155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86</v>
      </c>
      <c r="BK156" s="144">
        <f>ROUND(I156*H156,2)</f>
        <v>0</v>
      </c>
      <c r="BL156" s="16" t="s">
        <v>162</v>
      </c>
      <c r="BM156" s="256" t="s">
        <v>608</v>
      </c>
    </row>
    <row r="157" s="2" customFormat="1" ht="24.15" customHeight="1">
      <c r="A157" s="39"/>
      <c r="B157" s="40"/>
      <c r="C157" s="244" t="s">
        <v>179</v>
      </c>
      <c r="D157" s="244" t="s">
        <v>158</v>
      </c>
      <c r="E157" s="245" t="s">
        <v>210</v>
      </c>
      <c r="F157" s="246" t="s">
        <v>211</v>
      </c>
      <c r="G157" s="247" t="s">
        <v>161</v>
      </c>
      <c r="H157" s="248">
        <v>3</v>
      </c>
      <c r="I157" s="249"/>
      <c r="J157" s="250">
        <f>ROUND(I157*H157,2)</f>
        <v>0</v>
      </c>
      <c r="K157" s="251"/>
      <c r="L157" s="42"/>
      <c r="M157" s="252" t="s">
        <v>1</v>
      </c>
      <c r="N157" s="253" t="s">
        <v>43</v>
      </c>
      <c r="O157" s="92"/>
      <c r="P157" s="254">
        <f>O157*H157</f>
        <v>0</v>
      </c>
      <c r="Q157" s="254">
        <v>0</v>
      </c>
      <c r="R157" s="254">
        <f>Q157*H157</f>
        <v>0</v>
      </c>
      <c r="S157" s="254">
        <v>0.035000000000000003</v>
      </c>
      <c r="T157" s="255">
        <f>S157*H157</f>
        <v>0.10500000000000001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56" t="s">
        <v>162</v>
      </c>
      <c r="AT157" s="256" t="s">
        <v>158</v>
      </c>
      <c r="AU157" s="256" t="s">
        <v>88</v>
      </c>
      <c r="AY157" s="16" t="s">
        <v>155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6" t="s">
        <v>86</v>
      </c>
      <c r="BK157" s="144">
        <f>ROUND(I157*H157,2)</f>
        <v>0</v>
      </c>
      <c r="BL157" s="16" t="s">
        <v>162</v>
      </c>
      <c r="BM157" s="256" t="s">
        <v>609</v>
      </c>
    </row>
    <row r="158" s="2" customFormat="1" ht="24.15" customHeight="1">
      <c r="A158" s="39"/>
      <c r="B158" s="40"/>
      <c r="C158" s="244" t="s">
        <v>156</v>
      </c>
      <c r="D158" s="244" t="s">
        <v>158</v>
      </c>
      <c r="E158" s="245" t="s">
        <v>225</v>
      </c>
      <c r="F158" s="246" t="s">
        <v>226</v>
      </c>
      <c r="G158" s="247" t="s">
        <v>161</v>
      </c>
      <c r="H158" s="248">
        <v>17.239999999999998</v>
      </c>
      <c r="I158" s="249"/>
      <c r="J158" s="250">
        <f>ROUND(I158*H158,2)</f>
        <v>0</v>
      </c>
      <c r="K158" s="251"/>
      <c r="L158" s="42"/>
      <c r="M158" s="252" t="s">
        <v>1</v>
      </c>
      <c r="N158" s="253" t="s">
        <v>43</v>
      </c>
      <c r="O158" s="92"/>
      <c r="P158" s="254">
        <f>O158*H158</f>
        <v>0</v>
      </c>
      <c r="Q158" s="254">
        <v>0</v>
      </c>
      <c r="R158" s="254">
        <f>Q158*H158</f>
        <v>0</v>
      </c>
      <c r="S158" s="254">
        <v>0.068000000000000005</v>
      </c>
      <c r="T158" s="255">
        <f>S158*H158</f>
        <v>1.17232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56" t="s">
        <v>162</v>
      </c>
      <c r="AT158" s="256" t="s">
        <v>158</v>
      </c>
      <c r="AU158" s="256" t="s">
        <v>88</v>
      </c>
      <c r="AY158" s="16" t="s">
        <v>155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86</v>
      </c>
      <c r="BK158" s="144">
        <f>ROUND(I158*H158,2)</f>
        <v>0</v>
      </c>
      <c r="BL158" s="16" t="s">
        <v>162</v>
      </c>
      <c r="BM158" s="256" t="s">
        <v>610</v>
      </c>
    </row>
    <row r="159" s="13" customFormat="1">
      <c r="A159" s="13"/>
      <c r="B159" s="257"/>
      <c r="C159" s="258"/>
      <c r="D159" s="259" t="s">
        <v>164</v>
      </c>
      <c r="E159" s="260" t="s">
        <v>1</v>
      </c>
      <c r="F159" s="261" t="s">
        <v>611</v>
      </c>
      <c r="G159" s="258"/>
      <c r="H159" s="262">
        <v>9.6799999999999997</v>
      </c>
      <c r="I159" s="263"/>
      <c r="J159" s="258"/>
      <c r="K159" s="258"/>
      <c r="L159" s="264"/>
      <c r="M159" s="265"/>
      <c r="N159" s="266"/>
      <c r="O159" s="266"/>
      <c r="P159" s="266"/>
      <c r="Q159" s="266"/>
      <c r="R159" s="266"/>
      <c r="S159" s="266"/>
      <c r="T159" s="26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8" t="s">
        <v>164</v>
      </c>
      <c r="AU159" s="268" t="s">
        <v>88</v>
      </c>
      <c r="AV159" s="13" t="s">
        <v>88</v>
      </c>
      <c r="AW159" s="13" t="s">
        <v>32</v>
      </c>
      <c r="AX159" s="13" t="s">
        <v>78</v>
      </c>
      <c r="AY159" s="268" t="s">
        <v>155</v>
      </c>
    </row>
    <row r="160" s="13" customFormat="1">
      <c r="A160" s="13"/>
      <c r="B160" s="257"/>
      <c r="C160" s="258"/>
      <c r="D160" s="259" t="s">
        <v>164</v>
      </c>
      <c r="E160" s="260" t="s">
        <v>1</v>
      </c>
      <c r="F160" s="261" t="s">
        <v>612</v>
      </c>
      <c r="G160" s="258"/>
      <c r="H160" s="262">
        <v>10.560000000000001</v>
      </c>
      <c r="I160" s="263"/>
      <c r="J160" s="258"/>
      <c r="K160" s="258"/>
      <c r="L160" s="264"/>
      <c r="M160" s="265"/>
      <c r="N160" s="266"/>
      <c r="O160" s="266"/>
      <c r="P160" s="266"/>
      <c r="Q160" s="266"/>
      <c r="R160" s="266"/>
      <c r="S160" s="266"/>
      <c r="T160" s="26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8" t="s">
        <v>164</v>
      </c>
      <c r="AU160" s="268" t="s">
        <v>88</v>
      </c>
      <c r="AV160" s="13" t="s">
        <v>88</v>
      </c>
      <c r="AW160" s="13" t="s">
        <v>32</v>
      </c>
      <c r="AX160" s="13" t="s">
        <v>78</v>
      </c>
      <c r="AY160" s="268" t="s">
        <v>155</v>
      </c>
    </row>
    <row r="161" s="13" customFormat="1">
      <c r="A161" s="13"/>
      <c r="B161" s="257"/>
      <c r="C161" s="258"/>
      <c r="D161" s="259" t="s">
        <v>164</v>
      </c>
      <c r="E161" s="260" t="s">
        <v>1</v>
      </c>
      <c r="F161" s="261" t="s">
        <v>613</v>
      </c>
      <c r="G161" s="258"/>
      <c r="H161" s="262">
        <v>-1.8</v>
      </c>
      <c r="I161" s="263"/>
      <c r="J161" s="258"/>
      <c r="K161" s="258"/>
      <c r="L161" s="264"/>
      <c r="M161" s="265"/>
      <c r="N161" s="266"/>
      <c r="O161" s="266"/>
      <c r="P161" s="266"/>
      <c r="Q161" s="266"/>
      <c r="R161" s="266"/>
      <c r="S161" s="266"/>
      <c r="T161" s="26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8" t="s">
        <v>164</v>
      </c>
      <c r="AU161" s="268" t="s">
        <v>88</v>
      </c>
      <c r="AV161" s="13" t="s">
        <v>88</v>
      </c>
      <c r="AW161" s="13" t="s">
        <v>32</v>
      </c>
      <c r="AX161" s="13" t="s">
        <v>78</v>
      </c>
      <c r="AY161" s="268" t="s">
        <v>155</v>
      </c>
    </row>
    <row r="162" s="13" customFormat="1">
      <c r="A162" s="13"/>
      <c r="B162" s="257"/>
      <c r="C162" s="258"/>
      <c r="D162" s="259" t="s">
        <v>164</v>
      </c>
      <c r="E162" s="260" t="s">
        <v>1</v>
      </c>
      <c r="F162" s="261" t="s">
        <v>614</v>
      </c>
      <c r="G162" s="258"/>
      <c r="H162" s="262">
        <v>-1.2</v>
      </c>
      <c r="I162" s="263"/>
      <c r="J162" s="258"/>
      <c r="K162" s="258"/>
      <c r="L162" s="264"/>
      <c r="M162" s="265"/>
      <c r="N162" s="266"/>
      <c r="O162" s="266"/>
      <c r="P162" s="266"/>
      <c r="Q162" s="266"/>
      <c r="R162" s="266"/>
      <c r="S162" s="266"/>
      <c r="T162" s="26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8" t="s">
        <v>164</v>
      </c>
      <c r="AU162" s="268" t="s">
        <v>88</v>
      </c>
      <c r="AV162" s="13" t="s">
        <v>88</v>
      </c>
      <c r="AW162" s="13" t="s">
        <v>32</v>
      </c>
      <c r="AX162" s="13" t="s">
        <v>78</v>
      </c>
      <c r="AY162" s="268" t="s">
        <v>155</v>
      </c>
    </row>
    <row r="163" s="14" customFormat="1">
      <c r="A163" s="14"/>
      <c r="B163" s="269"/>
      <c r="C163" s="270"/>
      <c r="D163" s="259" t="s">
        <v>164</v>
      </c>
      <c r="E163" s="271" t="s">
        <v>1</v>
      </c>
      <c r="F163" s="272" t="s">
        <v>166</v>
      </c>
      <c r="G163" s="270"/>
      <c r="H163" s="273">
        <v>17.239999999999998</v>
      </c>
      <c r="I163" s="274"/>
      <c r="J163" s="270"/>
      <c r="K163" s="270"/>
      <c r="L163" s="275"/>
      <c r="M163" s="276"/>
      <c r="N163" s="277"/>
      <c r="O163" s="277"/>
      <c r="P163" s="277"/>
      <c r="Q163" s="277"/>
      <c r="R163" s="277"/>
      <c r="S163" s="277"/>
      <c r="T163" s="27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79" t="s">
        <v>164</v>
      </c>
      <c r="AU163" s="279" t="s">
        <v>88</v>
      </c>
      <c r="AV163" s="14" t="s">
        <v>162</v>
      </c>
      <c r="AW163" s="14" t="s">
        <v>32</v>
      </c>
      <c r="AX163" s="14" t="s">
        <v>86</v>
      </c>
      <c r="AY163" s="279" t="s">
        <v>155</v>
      </c>
    </row>
    <row r="164" s="12" customFormat="1" ht="22.8" customHeight="1">
      <c r="A164" s="12"/>
      <c r="B164" s="228"/>
      <c r="C164" s="229"/>
      <c r="D164" s="230" t="s">
        <v>77</v>
      </c>
      <c r="E164" s="242" t="s">
        <v>231</v>
      </c>
      <c r="F164" s="242" t="s">
        <v>232</v>
      </c>
      <c r="G164" s="229"/>
      <c r="H164" s="229"/>
      <c r="I164" s="232"/>
      <c r="J164" s="243">
        <f>BK164</f>
        <v>0</v>
      </c>
      <c r="K164" s="229"/>
      <c r="L164" s="234"/>
      <c r="M164" s="235"/>
      <c r="N164" s="236"/>
      <c r="O164" s="236"/>
      <c r="P164" s="237">
        <f>SUM(P165:P169)</f>
        <v>0</v>
      </c>
      <c r="Q164" s="236"/>
      <c r="R164" s="237">
        <f>SUM(R165:R169)</f>
        <v>0</v>
      </c>
      <c r="S164" s="236"/>
      <c r="T164" s="238">
        <f>SUM(T165:T169)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39" t="s">
        <v>86</v>
      </c>
      <c r="AT164" s="240" t="s">
        <v>77</v>
      </c>
      <c r="AU164" s="240" t="s">
        <v>86</v>
      </c>
      <c r="AY164" s="239" t="s">
        <v>155</v>
      </c>
      <c r="BK164" s="241">
        <f>SUM(BK165:BK169)</f>
        <v>0</v>
      </c>
    </row>
    <row r="165" s="2" customFormat="1" ht="33" customHeight="1">
      <c r="A165" s="39"/>
      <c r="B165" s="40"/>
      <c r="C165" s="244" t="s">
        <v>189</v>
      </c>
      <c r="D165" s="244" t="s">
        <v>158</v>
      </c>
      <c r="E165" s="245" t="s">
        <v>233</v>
      </c>
      <c r="F165" s="246" t="s">
        <v>234</v>
      </c>
      <c r="G165" s="247" t="s">
        <v>235</v>
      </c>
      <c r="H165" s="248">
        <v>1.3560000000000001</v>
      </c>
      <c r="I165" s="249"/>
      <c r="J165" s="250">
        <f>ROUND(I165*H165,2)</f>
        <v>0</v>
      </c>
      <c r="K165" s="251"/>
      <c r="L165" s="42"/>
      <c r="M165" s="252" t="s">
        <v>1</v>
      </c>
      <c r="N165" s="253" t="s">
        <v>43</v>
      </c>
      <c r="O165" s="92"/>
      <c r="P165" s="254">
        <f>O165*H165</f>
        <v>0</v>
      </c>
      <c r="Q165" s="254">
        <v>0</v>
      </c>
      <c r="R165" s="254">
        <f>Q165*H165</f>
        <v>0</v>
      </c>
      <c r="S165" s="254">
        <v>0</v>
      </c>
      <c r="T165" s="25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6" t="s">
        <v>162</v>
      </c>
      <c r="AT165" s="256" t="s">
        <v>158</v>
      </c>
      <c r="AU165" s="256" t="s">
        <v>88</v>
      </c>
      <c r="AY165" s="16" t="s">
        <v>155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86</v>
      </c>
      <c r="BK165" s="144">
        <f>ROUND(I165*H165,2)</f>
        <v>0</v>
      </c>
      <c r="BL165" s="16" t="s">
        <v>162</v>
      </c>
      <c r="BM165" s="256" t="s">
        <v>615</v>
      </c>
    </row>
    <row r="166" s="2" customFormat="1" ht="24.15" customHeight="1">
      <c r="A166" s="39"/>
      <c r="B166" s="40"/>
      <c r="C166" s="244" t="s">
        <v>194</v>
      </c>
      <c r="D166" s="244" t="s">
        <v>158</v>
      </c>
      <c r="E166" s="245" t="s">
        <v>238</v>
      </c>
      <c r="F166" s="246" t="s">
        <v>239</v>
      </c>
      <c r="G166" s="247" t="s">
        <v>235</v>
      </c>
      <c r="H166" s="248">
        <v>1.3560000000000001</v>
      </c>
      <c r="I166" s="249"/>
      <c r="J166" s="250">
        <f>ROUND(I166*H166,2)</f>
        <v>0</v>
      </c>
      <c r="K166" s="251"/>
      <c r="L166" s="42"/>
      <c r="M166" s="252" t="s">
        <v>1</v>
      </c>
      <c r="N166" s="253" t="s">
        <v>43</v>
      </c>
      <c r="O166" s="92"/>
      <c r="P166" s="254">
        <f>O166*H166</f>
        <v>0</v>
      </c>
      <c r="Q166" s="254">
        <v>0</v>
      </c>
      <c r="R166" s="254">
        <f>Q166*H166</f>
        <v>0</v>
      </c>
      <c r="S166" s="254">
        <v>0</v>
      </c>
      <c r="T166" s="255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56" t="s">
        <v>162</v>
      </c>
      <c r="AT166" s="256" t="s">
        <v>158</v>
      </c>
      <c r="AU166" s="256" t="s">
        <v>88</v>
      </c>
      <c r="AY166" s="16" t="s">
        <v>155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6" t="s">
        <v>86</v>
      </c>
      <c r="BK166" s="144">
        <f>ROUND(I166*H166,2)</f>
        <v>0</v>
      </c>
      <c r="BL166" s="16" t="s">
        <v>162</v>
      </c>
      <c r="BM166" s="256" t="s">
        <v>616</v>
      </c>
    </row>
    <row r="167" s="2" customFormat="1" ht="24.15" customHeight="1">
      <c r="A167" s="39"/>
      <c r="B167" s="40"/>
      <c r="C167" s="244" t="s">
        <v>199</v>
      </c>
      <c r="D167" s="244" t="s">
        <v>158</v>
      </c>
      <c r="E167" s="245" t="s">
        <v>242</v>
      </c>
      <c r="F167" s="246" t="s">
        <v>243</v>
      </c>
      <c r="G167" s="247" t="s">
        <v>235</v>
      </c>
      <c r="H167" s="248">
        <v>5.4240000000000004</v>
      </c>
      <c r="I167" s="249"/>
      <c r="J167" s="250">
        <f>ROUND(I167*H167,2)</f>
        <v>0</v>
      </c>
      <c r="K167" s="251"/>
      <c r="L167" s="42"/>
      <c r="M167" s="252" t="s">
        <v>1</v>
      </c>
      <c r="N167" s="253" t="s">
        <v>43</v>
      </c>
      <c r="O167" s="92"/>
      <c r="P167" s="254">
        <f>O167*H167</f>
        <v>0</v>
      </c>
      <c r="Q167" s="254">
        <v>0</v>
      </c>
      <c r="R167" s="254">
        <f>Q167*H167</f>
        <v>0</v>
      </c>
      <c r="S167" s="254">
        <v>0</v>
      </c>
      <c r="T167" s="25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6" t="s">
        <v>162</v>
      </c>
      <c r="AT167" s="256" t="s">
        <v>158</v>
      </c>
      <c r="AU167" s="256" t="s">
        <v>88</v>
      </c>
      <c r="AY167" s="16" t="s">
        <v>155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86</v>
      </c>
      <c r="BK167" s="144">
        <f>ROUND(I167*H167,2)</f>
        <v>0</v>
      </c>
      <c r="BL167" s="16" t="s">
        <v>162</v>
      </c>
      <c r="BM167" s="256" t="s">
        <v>617</v>
      </c>
    </row>
    <row r="168" s="13" customFormat="1">
      <c r="A168" s="13"/>
      <c r="B168" s="257"/>
      <c r="C168" s="258"/>
      <c r="D168" s="259" t="s">
        <v>164</v>
      </c>
      <c r="E168" s="258"/>
      <c r="F168" s="261" t="s">
        <v>618</v>
      </c>
      <c r="G168" s="258"/>
      <c r="H168" s="262">
        <v>5.4240000000000004</v>
      </c>
      <c r="I168" s="263"/>
      <c r="J168" s="258"/>
      <c r="K168" s="258"/>
      <c r="L168" s="264"/>
      <c r="M168" s="265"/>
      <c r="N168" s="266"/>
      <c r="O168" s="266"/>
      <c r="P168" s="266"/>
      <c r="Q168" s="266"/>
      <c r="R168" s="266"/>
      <c r="S168" s="266"/>
      <c r="T168" s="26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8" t="s">
        <v>164</v>
      </c>
      <c r="AU168" s="268" t="s">
        <v>88</v>
      </c>
      <c r="AV168" s="13" t="s">
        <v>88</v>
      </c>
      <c r="AW168" s="13" t="s">
        <v>4</v>
      </c>
      <c r="AX168" s="13" t="s">
        <v>86</v>
      </c>
      <c r="AY168" s="268" t="s">
        <v>155</v>
      </c>
    </row>
    <row r="169" s="2" customFormat="1" ht="24.15" customHeight="1">
      <c r="A169" s="39"/>
      <c r="B169" s="40"/>
      <c r="C169" s="244" t="s">
        <v>204</v>
      </c>
      <c r="D169" s="244" t="s">
        <v>158</v>
      </c>
      <c r="E169" s="245" t="s">
        <v>247</v>
      </c>
      <c r="F169" s="246" t="s">
        <v>248</v>
      </c>
      <c r="G169" s="247" t="s">
        <v>235</v>
      </c>
      <c r="H169" s="248">
        <v>1.3560000000000001</v>
      </c>
      <c r="I169" s="249"/>
      <c r="J169" s="250">
        <f>ROUND(I169*H169,2)</f>
        <v>0</v>
      </c>
      <c r="K169" s="251"/>
      <c r="L169" s="42"/>
      <c r="M169" s="252" t="s">
        <v>1</v>
      </c>
      <c r="N169" s="253" t="s">
        <v>43</v>
      </c>
      <c r="O169" s="92"/>
      <c r="P169" s="254">
        <f>O169*H169</f>
        <v>0</v>
      </c>
      <c r="Q169" s="254">
        <v>0</v>
      </c>
      <c r="R169" s="254">
        <f>Q169*H169</f>
        <v>0</v>
      </c>
      <c r="S169" s="254">
        <v>0</v>
      </c>
      <c r="T169" s="255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6" t="s">
        <v>162</v>
      </c>
      <c r="AT169" s="256" t="s">
        <v>158</v>
      </c>
      <c r="AU169" s="256" t="s">
        <v>88</v>
      </c>
      <c r="AY169" s="16" t="s">
        <v>155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86</v>
      </c>
      <c r="BK169" s="144">
        <f>ROUND(I169*H169,2)</f>
        <v>0</v>
      </c>
      <c r="BL169" s="16" t="s">
        <v>162</v>
      </c>
      <c r="BM169" s="256" t="s">
        <v>619</v>
      </c>
    </row>
    <row r="170" s="12" customFormat="1" ht="22.8" customHeight="1">
      <c r="A170" s="12"/>
      <c r="B170" s="228"/>
      <c r="C170" s="229"/>
      <c r="D170" s="230" t="s">
        <v>77</v>
      </c>
      <c r="E170" s="242" t="s">
        <v>250</v>
      </c>
      <c r="F170" s="242" t="s">
        <v>251</v>
      </c>
      <c r="G170" s="229"/>
      <c r="H170" s="229"/>
      <c r="I170" s="232"/>
      <c r="J170" s="243">
        <f>BK170</f>
        <v>0</v>
      </c>
      <c r="K170" s="229"/>
      <c r="L170" s="234"/>
      <c r="M170" s="235"/>
      <c r="N170" s="236"/>
      <c r="O170" s="236"/>
      <c r="P170" s="237">
        <f>P171</f>
        <v>0</v>
      </c>
      <c r="Q170" s="236"/>
      <c r="R170" s="237">
        <f>R171</f>
        <v>0</v>
      </c>
      <c r="S170" s="236"/>
      <c r="T170" s="238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39" t="s">
        <v>86</v>
      </c>
      <c r="AT170" s="240" t="s">
        <v>77</v>
      </c>
      <c r="AU170" s="240" t="s">
        <v>86</v>
      </c>
      <c r="AY170" s="239" t="s">
        <v>155</v>
      </c>
      <c r="BK170" s="241">
        <f>BK171</f>
        <v>0</v>
      </c>
    </row>
    <row r="171" s="2" customFormat="1" ht="16.5" customHeight="1">
      <c r="A171" s="39"/>
      <c r="B171" s="40"/>
      <c r="C171" s="244" t="s">
        <v>209</v>
      </c>
      <c r="D171" s="244" t="s">
        <v>158</v>
      </c>
      <c r="E171" s="245" t="s">
        <v>253</v>
      </c>
      <c r="F171" s="246" t="s">
        <v>254</v>
      </c>
      <c r="G171" s="247" t="s">
        <v>235</v>
      </c>
      <c r="H171" s="248">
        <v>0.92300000000000004</v>
      </c>
      <c r="I171" s="249"/>
      <c r="J171" s="250">
        <f>ROUND(I171*H171,2)</f>
        <v>0</v>
      </c>
      <c r="K171" s="251"/>
      <c r="L171" s="42"/>
      <c r="M171" s="252" t="s">
        <v>1</v>
      </c>
      <c r="N171" s="253" t="s">
        <v>43</v>
      </c>
      <c r="O171" s="92"/>
      <c r="P171" s="254">
        <f>O171*H171</f>
        <v>0</v>
      </c>
      <c r="Q171" s="254">
        <v>0</v>
      </c>
      <c r="R171" s="254">
        <f>Q171*H171</f>
        <v>0</v>
      </c>
      <c r="S171" s="254">
        <v>0</v>
      </c>
      <c r="T171" s="255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6" t="s">
        <v>162</v>
      </c>
      <c r="AT171" s="256" t="s">
        <v>158</v>
      </c>
      <c r="AU171" s="256" t="s">
        <v>88</v>
      </c>
      <c r="AY171" s="16" t="s">
        <v>155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86</v>
      </c>
      <c r="BK171" s="144">
        <f>ROUND(I171*H171,2)</f>
        <v>0</v>
      </c>
      <c r="BL171" s="16" t="s">
        <v>162</v>
      </c>
      <c r="BM171" s="256" t="s">
        <v>620</v>
      </c>
    </row>
    <row r="172" s="12" customFormat="1" ht="25.92" customHeight="1">
      <c r="A172" s="12"/>
      <c r="B172" s="228"/>
      <c r="C172" s="229"/>
      <c r="D172" s="230" t="s">
        <v>77</v>
      </c>
      <c r="E172" s="231" t="s">
        <v>256</v>
      </c>
      <c r="F172" s="231" t="s">
        <v>257</v>
      </c>
      <c r="G172" s="229"/>
      <c r="H172" s="229"/>
      <c r="I172" s="232"/>
      <c r="J172" s="233">
        <f>BK172</f>
        <v>0</v>
      </c>
      <c r="K172" s="229"/>
      <c r="L172" s="234"/>
      <c r="M172" s="235"/>
      <c r="N172" s="236"/>
      <c r="O172" s="236"/>
      <c r="P172" s="237">
        <f>P173+P175+P189+P198+P202+P208+P215+P220</f>
        <v>0</v>
      </c>
      <c r="Q172" s="236"/>
      <c r="R172" s="237">
        <f>R173+R175+R189+R198+R202+R208+R215+R220</f>
        <v>0.58078220000000003</v>
      </c>
      <c r="S172" s="236"/>
      <c r="T172" s="238">
        <f>T173+T175+T189+T198+T202+T208+T215+T220</f>
        <v>0.078520000000000006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39" t="s">
        <v>88</v>
      </c>
      <c r="AT172" s="240" t="s">
        <v>77</v>
      </c>
      <c r="AU172" s="240" t="s">
        <v>78</v>
      </c>
      <c r="AY172" s="239" t="s">
        <v>155</v>
      </c>
      <c r="BK172" s="241">
        <f>BK173+BK175+BK189+BK198+BK202+BK208+BK215+BK220</f>
        <v>0</v>
      </c>
    </row>
    <row r="173" s="12" customFormat="1" ht="22.8" customHeight="1">
      <c r="A173" s="12"/>
      <c r="B173" s="228"/>
      <c r="C173" s="229"/>
      <c r="D173" s="230" t="s">
        <v>77</v>
      </c>
      <c r="E173" s="242" t="s">
        <v>258</v>
      </c>
      <c r="F173" s="242" t="s">
        <v>259</v>
      </c>
      <c r="G173" s="229"/>
      <c r="H173" s="229"/>
      <c r="I173" s="232"/>
      <c r="J173" s="243">
        <f>BK173</f>
        <v>0</v>
      </c>
      <c r="K173" s="229"/>
      <c r="L173" s="234"/>
      <c r="M173" s="235"/>
      <c r="N173" s="236"/>
      <c r="O173" s="236"/>
      <c r="P173" s="237">
        <f>P174</f>
        <v>0</v>
      </c>
      <c r="Q173" s="236"/>
      <c r="R173" s="237">
        <f>R174</f>
        <v>0</v>
      </c>
      <c r="S173" s="236"/>
      <c r="T173" s="238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39" t="s">
        <v>88</v>
      </c>
      <c r="AT173" s="240" t="s">
        <v>77</v>
      </c>
      <c r="AU173" s="240" t="s">
        <v>86</v>
      </c>
      <c r="AY173" s="239" t="s">
        <v>155</v>
      </c>
      <c r="BK173" s="241">
        <f>BK174</f>
        <v>0</v>
      </c>
    </row>
    <row r="174" s="2" customFormat="1" ht="21.75" customHeight="1">
      <c r="A174" s="39"/>
      <c r="B174" s="40"/>
      <c r="C174" s="244" t="s">
        <v>214</v>
      </c>
      <c r="D174" s="244" t="s">
        <v>158</v>
      </c>
      <c r="E174" s="245" t="s">
        <v>261</v>
      </c>
      <c r="F174" s="246" t="s">
        <v>262</v>
      </c>
      <c r="G174" s="247" t="s">
        <v>263</v>
      </c>
      <c r="H174" s="248">
        <v>1</v>
      </c>
      <c r="I174" s="249"/>
      <c r="J174" s="250">
        <f>ROUND(I174*H174,2)</f>
        <v>0</v>
      </c>
      <c r="K174" s="251"/>
      <c r="L174" s="42"/>
      <c r="M174" s="252" t="s">
        <v>1</v>
      </c>
      <c r="N174" s="253" t="s">
        <v>43</v>
      </c>
      <c r="O174" s="92"/>
      <c r="P174" s="254">
        <f>O174*H174</f>
        <v>0</v>
      </c>
      <c r="Q174" s="254">
        <v>0</v>
      </c>
      <c r="R174" s="254">
        <f>Q174*H174</f>
        <v>0</v>
      </c>
      <c r="S174" s="254">
        <v>0</v>
      </c>
      <c r="T174" s="25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6" t="s">
        <v>237</v>
      </c>
      <c r="AT174" s="256" t="s">
        <v>158</v>
      </c>
      <c r="AU174" s="256" t="s">
        <v>88</v>
      </c>
      <c r="AY174" s="16" t="s">
        <v>155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6" t="s">
        <v>86</v>
      </c>
      <c r="BK174" s="144">
        <f>ROUND(I174*H174,2)</f>
        <v>0</v>
      </c>
      <c r="BL174" s="16" t="s">
        <v>237</v>
      </c>
      <c r="BM174" s="256" t="s">
        <v>621</v>
      </c>
    </row>
    <row r="175" s="12" customFormat="1" ht="22.8" customHeight="1">
      <c r="A175" s="12"/>
      <c r="B175" s="228"/>
      <c r="C175" s="229"/>
      <c r="D175" s="230" t="s">
        <v>77</v>
      </c>
      <c r="E175" s="242" t="s">
        <v>265</v>
      </c>
      <c r="F175" s="242" t="s">
        <v>266</v>
      </c>
      <c r="G175" s="229"/>
      <c r="H175" s="229"/>
      <c r="I175" s="232"/>
      <c r="J175" s="243">
        <f>BK175</f>
        <v>0</v>
      </c>
      <c r="K175" s="229"/>
      <c r="L175" s="234"/>
      <c r="M175" s="235"/>
      <c r="N175" s="236"/>
      <c r="O175" s="236"/>
      <c r="P175" s="237">
        <f>SUM(P176:P188)</f>
        <v>0</v>
      </c>
      <c r="Q175" s="236"/>
      <c r="R175" s="237">
        <f>SUM(R176:R188)</f>
        <v>0.063379999999999992</v>
      </c>
      <c r="S175" s="236"/>
      <c r="T175" s="238">
        <f>SUM(T176:T188)</f>
        <v>0.054519999999999999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39" t="s">
        <v>88</v>
      </c>
      <c r="AT175" s="240" t="s">
        <v>77</v>
      </c>
      <c r="AU175" s="240" t="s">
        <v>86</v>
      </c>
      <c r="AY175" s="239" t="s">
        <v>155</v>
      </c>
      <c r="BK175" s="241">
        <f>SUM(BK176:BK188)</f>
        <v>0</v>
      </c>
    </row>
    <row r="176" s="2" customFormat="1" ht="21.75" customHeight="1">
      <c r="A176" s="39"/>
      <c r="B176" s="40"/>
      <c r="C176" s="244" t="s">
        <v>219</v>
      </c>
      <c r="D176" s="244" t="s">
        <v>158</v>
      </c>
      <c r="E176" s="245" t="s">
        <v>267</v>
      </c>
      <c r="F176" s="246" t="s">
        <v>268</v>
      </c>
      <c r="G176" s="247" t="s">
        <v>269</v>
      </c>
      <c r="H176" s="248">
        <v>1</v>
      </c>
      <c r="I176" s="249"/>
      <c r="J176" s="250">
        <f>ROUND(I176*H176,2)</f>
        <v>0</v>
      </c>
      <c r="K176" s="251"/>
      <c r="L176" s="42"/>
      <c r="M176" s="252" t="s">
        <v>1</v>
      </c>
      <c r="N176" s="253" t="s">
        <v>43</v>
      </c>
      <c r="O176" s="92"/>
      <c r="P176" s="254">
        <f>O176*H176</f>
        <v>0</v>
      </c>
      <c r="Q176" s="254">
        <v>0</v>
      </c>
      <c r="R176" s="254">
        <f>Q176*H176</f>
        <v>0</v>
      </c>
      <c r="S176" s="254">
        <v>0</v>
      </c>
      <c r="T176" s="25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6" t="s">
        <v>237</v>
      </c>
      <c r="AT176" s="256" t="s">
        <v>158</v>
      </c>
      <c r="AU176" s="256" t="s">
        <v>88</v>
      </c>
      <c r="AY176" s="16" t="s">
        <v>155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6" t="s">
        <v>86</v>
      </c>
      <c r="BK176" s="144">
        <f>ROUND(I176*H176,2)</f>
        <v>0</v>
      </c>
      <c r="BL176" s="16" t="s">
        <v>237</v>
      </c>
      <c r="BM176" s="256" t="s">
        <v>622</v>
      </c>
    </row>
    <row r="177" s="2" customFormat="1" ht="21.75" customHeight="1">
      <c r="A177" s="39"/>
      <c r="B177" s="40"/>
      <c r="C177" s="244" t="s">
        <v>224</v>
      </c>
      <c r="D177" s="244" t="s">
        <v>158</v>
      </c>
      <c r="E177" s="245" t="s">
        <v>272</v>
      </c>
      <c r="F177" s="246" t="s">
        <v>273</v>
      </c>
      <c r="G177" s="247" t="s">
        <v>274</v>
      </c>
      <c r="H177" s="248">
        <v>1</v>
      </c>
      <c r="I177" s="249"/>
      <c r="J177" s="250">
        <f>ROUND(I177*H177,2)</f>
        <v>0</v>
      </c>
      <c r="K177" s="251"/>
      <c r="L177" s="42"/>
      <c r="M177" s="252" t="s">
        <v>1</v>
      </c>
      <c r="N177" s="253" t="s">
        <v>43</v>
      </c>
      <c r="O177" s="92"/>
      <c r="P177" s="254">
        <f>O177*H177</f>
        <v>0</v>
      </c>
      <c r="Q177" s="254">
        <v>0</v>
      </c>
      <c r="R177" s="254">
        <f>Q177*H177</f>
        <v>0</v>
      </c>
      <c r="S177" s="254">
        <v>0</v>
      </c>
      <c r="T177" s="25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56" t="s">
        <v>237</v>
      </c>
      <c r="AT177" s="256" t="s">
        <v>158</v>
      </c>
      <c r="AU177" s="256" t="s">
        <v>88</v>
      </c>
      <c r="AY177" s="16" t="s">
        <v>155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6" t="s">
        <v>86</v>
      </c>
      <c r="BK177" s="144">
        <f>ROUND(I177*H177,2)</f>
        <v>0</v>
      </c>
      <c r="BL177" s="16" t="s">
        <v>237</v>
      </c>
      <c r="BM177" s="256" t="s">
        <v>623</v>
      </c>
    </row>
    <row r="178" s="2" customFormat="1" ht="16.5" customHeight="1">
      <c r="A178" s="39"/>
      <c r="B178" s="40"/>
      <c r="C178" s="244" t="s">
        <v>8</v>
      </c>
      <c r="D178" s="244" t="s">
        <v>158</v>
      </c>
      <c r="E178" s="245" t="s">
        <v>277</v>
      </c>
      <c r="F178" s="246" t="s">
        <v>278</v>
      </c>
      <c r="G178" s="247" t="s">
        <v>269</v>
      </c>
      <c r="H178" s="248">
        <v>1</v>
      </c>
      <c r="I178" s="249"/>
      <c r="J178" s="250">
        <f>ROUND(I178*H178,2)</f>
        <v>0</v>
      </c>
      <c r="K178" s="251"/>
      <c r="L178" s="42"/>
      <c r="M178" s="252" t="s">
        <v>1</v>
      </c>
      <c r="N178" s="253" t="s">
        <v>43</v>
      </c>
      <c r="O178" s="92"/>
      <c r="P178" s="254">
        <f>O178*H178</f>
        <v>0</v>
      </c>
      <c r="Q178" s="254">
        <v>0</v>
      </c>
      <c r="R178" s="254">
        <f>Q178*H178</f>
        <v>0</v>
      </c>
      <c r="S178" s="254">
        <v>0</v>
      </c>
      <c r="T178" s="255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6" t="s">
        <v>237</v>
      </c>
      <c r="AT178" s="256" t="s">
        <v>158</v>
      </c>
      <c r="AU178" s="256" t="s">
        <v>88</v>
      </c>
      <c r="AY178" s="16" t="s">
        <v>155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86</v>
      </c>
      <c r="BK178" s="144">
        <f>ROUND(I178*H178,2)</f>
        <v>0</v>
      </c>
      <c r="BL178" s="16" t="s">
        <v>237</v>
      </c>
      <c r="BM178" s="256" t="s">
        <v>624</v>
      </c>
    </row>
    <row r="179" s="2" customFormat="1" ht="16.5" customHeight="1">
      <c r="A179" s="39"/>
      <c r="B179" s="40"/>
      <c r="C179" s="244" t="s">
        <v>237</v>
      </c>
      <c r="D179" s="244" t="s">
        <v>158</v>
      </c>
      <c r="E179" s="245" t="s">
        <v>281</v>
      </c>
      <c r="F179" s="246" t="s">
        <v>282</v>
      </c>
      <c r="G179" s="247" t="s">
        <v>269</v>
      </c>
      <c r="H179" s="248">
        <v>1</v>
      </c>
      <c r="I179" s="249"/>
      <c r="J179" s="250">
        <f>ROUND(I179*H179,2)</f>
        <v>0</v>
      </c>
      <c r="K179" s="251"/>
      <c r="L179" s="42"/>
      <c r="M179" s="252" t="s">
        <v>1</v>
      </c>
      <c r="N179" s="253" t="s">
        <v>43</v>
      </c>
      <c r="O179" s="92"/>
      <c r="P179" s="254">
        <f>O179*H179</f>
        <v>0</v>
      </c>
      <c r="Q179" s="254">
        <v>0</v>
      </c>
      <c r="R179" s="254">
        <f>Q179*H179</f>
        <v>0</v>
      </c>
      <c r="S179" s="254">
        <v>0</v>
      </c>
      <c r="T179" s="255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6" t="s">
        <v>237</v>
      </c>
      <c r="AT179" s="256" t="s">
        <v>158</v>
      </c>
      <c r="AU179" s="256" t="s">
        <v>88</v>
      </c>
      <c r="AY179" s="16" t="s">
        <v>155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6" t="s">
        <v>86</v>
      </c>
      <c r="BK179" s="144">
        <f>ROUND(I179*H179,2)</f>
        <v>0</v>
      </c>
      <c r="BL179" s="16" t="s">
        <v>237</v>
      </c>
      <c r="BM179" s="256" t="s">
        <v>625</v>
      </c>
    </row>
    <row r="180" s="2" customFormat="1" ht="16.5" customHeight="1">
      <c r="A180" s="39"/>
      <c r="B180" s="40"/>
      <c r="C180" s="244" t="s">
        <v>241</v>
      </c>
      <c r="D180" s="244" t="s">
        <v>158</v>
      </c>
      <c r="E180" s="245" t="s">
        <v>285</v>
      </c>
      <c r="F180" s="246" t="s">
        <v>286</v>
      </c>
      <c r="G180" s="247" t="s">
        <v>269</v>
      </c>
      <c r="H180" s="248">
        <v>1</v>
      </c>
      <c r="I180" s="249"/>
      <c r="J180" s="250">
        <f>ROUND(I180*H180,2)</f>
        <v>0</v>
      </c>
      <c r="K180" s="251"/>
      <c r="L180" s="42"/>
      <c r="M180" s="252" t="s">
        <v>1</v>
      </c>
      <c r="N180" s="253" t="s">
        <v>43</v>
      </c>
      <c r="O180" s="92"/>
      <c r="P180" s="254">
        <f>O180*H180</f>
        <v>0</v>
      </c>
      <c r="Q180" s="254">
        <v>0</v>
      </c>
      <c r="R180" s="254">
        <f>Q180*H180</f>
        <v>0</v>
      </c>
      <c r="S180" s="254">
        <v>0</v>
      </c>
      <c r="T180" s="255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6" t="s">
        <v>237</v>
      </c>
      <c r="AT180" s="256" t="s">
        <v>158</v>
      </c>
      <c r="AU180" s="256" t="s">
        <v>88</v>
      </c>
      <c r="AY180" s="16" t="s">
        <v>155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6" t="s">
        <v>86</v>
      </c>
      <c r="BK180" s="144">
        <f>ROUND(I180*H180,2)</f>
        <v>0</v>
      </c>
      <c r="BL180" s="16" t="s">
        <v>237</v>
      </c>
      <c r="BM180" s="256" t="s">
        <v>626</v>
      </c>
    </row>
    <row r="181" s="2" customFormat="1" ht="16.5" customHeight="1">
      <c r="A181" s="39"/>
      <c r="B181" s="40"/>
      <c r="C181" s="244" t="s">
        <v>246</v>
      </c>
      <c r="D181" s="244" t="s">
        <v>158</v>
      </c>
      <c r="E181" s="245" t="s">
        <v>289</v>
      </c>
      <c r="F181" s="246" t="s">
        <v>290</v>
      </c>
      <c r="G181" s="247" t="s">
        <v>269</v>
      </c>
      <c r="H181" s="248">
        <v>2</v>
      </c>
      <c r="I181" s="249"/>
      <c r="J181" s="250">
        <f>ROUND(I181*H181,2)</f>
        <v>0</v>
      </c>
      <c r="K181" s="251"/>
      <c r="L181" s="42"/>
      <c r="M181" s="252" t="s">
        <v>1</v>
      </c>
      <c r="N181" s="253" t="s">
        <v>43</v>
      </c>
      <c r="O181" s="92"/>
      <c r="P181" s="254">
        <f>O181*H181</f>
        <v>0</v>
      </c>
      <c r="Q181" s="254">
        <v>0</v>
      </c>
      <c r="R181" s="254">
        <f>Q181*H181</f>
        <v>0</v>
      </c>
      <c r="S181" s="254">
        <v>0</v>
      </c>
      <c r="T181" s="255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56" t="s">
        <v>237</v>
      </c>
      <c r="AT181" s="256" t="s">
        <v>158</v>
      </c>
      <c r="AU181" s="256" t="s">
        <v>88</v>
      </c>
      <c r="AY181" s="16" t="s">
        <v>155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86</v>
      </c>
      <c r="BK181" s="144">
        <f>ROUND(I181*H181,2)</f>
        <v>0</v>
      </c>
      <c r="BL181" s="16" t="s">
        <v>237</v>
      </c>
      <c r="BM181" s="256" t="s">
        <v>627</v>
      </c>
    </row>
    <row r="182" s="2" customFormat="1" ht="16.5" customHeight="1">
      <c r="A182" s="39"/>
      <c r="B182" s="40"/>
      <c r="C182" s="244" t="s">
        <v>252</v>
      </c>
      <c r="D182" s="244" t="s">
        <v>158</v>
      </c>
      <c r="E182" s="245" t="s">
        <v>293</v>
      </c>
      <c r="F182" s="246" t="s">
        <v>294</v>
      </c>
      <c r="G182" s="247" t="s">
        <v>295</v>
      </c>
      <c r="H182" s="248">
        <v>1</v>
      </c>
      <c r="I182" s="249"/>
      <c r="J182" s="250">
        <f>ROUND(I182*H182,2)</f>
        <v>0</v>
      </c>
      <c r="K182" s="251"/>
      <c r="L182" s="42"/>
      <c r="M182" s="252" t="s">
        <v>1</v>
      </c>
      <c r="N182" s="253" t="s">
        <v>43</v>
      </c>
      <c r="O182" s="92"/>
      <c r="P182" s="254">
        <f>O182*H182</f>
        <v>0</v>
      </c>
      <c r="Q182" s="254">
        <v>0</v>
      </c>
      <c r="R182" s="254">
        <f>Q182*H182</f>
        <v>0</v>
      </c>
      <c r="S182" s="254">
        <v>0.034200000000000001</v>
      </c>
      <c r="T182" s="255">
        <f>S182*H182</f>
        <v>0.034200000000000001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56" t="s">
        <v>237</v>
      </c>
      <c r="AT182" s="256" t="s">
        <v>158</v>
      </c>
      <c r="AU182" s="256" t="s">
        <v>88</v>
      </c>
      <c r="AY182" s="16" t="s">
        <v>155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86</v>
      </c>
      <c r="BK182" s="144">
        <f>ROUND(I182*H182,2)</f>
        <v>0</v>
      </c>
      <c r="BL182" s="16" t="s">
        <v>237</v>
      </c>
      <c r="BM182" s="256" t="s">
        <v>628</v>
      </c>
    </row>
    <row r="183" s="2" customFormat="1" ht="16.5" customHeight="1">
      <c r="A183" s="39"/>
      <c r="B183" s="40"/>
      <c r="C183" s="244" t="s">
        <v>260</v>
      </c>
      <c r="D183" s="244" t="s">
        <v>158</v>
      </c>
      <c r="E183" s="245" t="s">
        <v>298</v>
      </c>
      <c r="F183" s="246" t="s">
        <v>299</v>
      </c>
      <c r="G183" s="247" t="s">
        <v>295</v>
      </c>
      <c r="H183" s="248">
        <v>1</v>
      </c>
      <c r="I183" s="249"/>
      <c r="J183" s="250">
        <f>ROUND(I183*H183,2)</f>
        <v>0</v>
      </c>
      <c r="K183" s="251"/>
      <c r="L183" s="42"/>
      <c r="M183" s="252" t="s">
        <v>1</v>
      </c>
      <c r="N183" s="253" t="s">
        <v>43</v>
      </c>
      <c r="O183" s="92"/>
      <c r="P183" s="254">
        <f>O183*H183</f>
        <v>0</v>
      </c>
      <c r="Q183" s="254">
        <v>0.039910000000000001</v>
      </c>
      <c r="R183" s="254">
        <f>Q183*H183</f>
        <v>0.039910000000000001</v>
      </c>
      <c r="S183" s="254">
        <v>0</v>
      </c>
      <c r="T183" s="255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6" t="s">
        <v>237</v>
      </c>
      <c r="AT183" s="256" t="s">
        <v>158</v>
      </c>
      <c r="AU183" s="256" t="s">
        <v>88</v>
      </c>
      <c r="AY183" s="16" t="s">
        <v>155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6" t="s">
        <v>86</v>
      </c>
      <c r="BK183" s="144">
        <f>ROUND(I183*H183,2)</f>
        <v>0</v>
      </c>
      <c r="BL183" s="16" t="s">
        <v>237</v>
      </c>
      <c r="BM183" s="256" t="s">
        <v>629</v>
      </c>
    </row>
    <row r="184" s="2" customFormat="1" ht="16.5" customHeight="1">
      <c r="A184" s="39"/>
      <c r="B184" s="40"/>
      <c r="C184" s="244" t="s">
        <v>7</v>
      </c>
      <c r="D184" s="244" t="s">
        <v>158</v>
      </c>
      <c r="E184" s="245" t="s">
        <v>302</v>
      </c>
      <c r="F184" s="246" t="s">
        <v>303</v>
      </c>
      <c r="G184" s="247" t="s">
        <v>295</v>
      </c>
      <c r="H184" s="248">
        <v>1</v>
      </c>
      <c r="I184" s="249"/>
      <c r="J184" s="250">
        <f>ROUND(I184*H184,2)</f>
        <v>0</v>
      </c>
      <c r="K184" s="251"/>
      <c r="L184" s="42"/>
      <c r="M184" s="252" t="s">
        <v>1</v>
      </c>
      <c r="N184" s="253" t="s">
        <v>43</v>
      </c>
      <c r="O184" s="92"/>
      <c r="P184" s="254">
        <f>O184*H184</f>
        <v>0</v>
      </c>
      <c r="Q184" s="254">
        <v>0</v>
      </c>
      <c r="R184" s="254">
        <f>Q184*H184</f>
        <v>0</v>
      </c>
      <c r="S184" s="254">
        <v>0.019460000000000002</v>
      </c>
      <c r="T184" s="255">
        <f>S184*H184</f>
        <v>0.019460000000000002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56" t="s">
        <v>237</v>
      </c>
      <c r="AT184" s="256" t="s">
        <v>158</v>
      </c>
      <c r="AU184" s="256" t="s">
        <v>88</v>
      </c>
      <c r="AY184" s="16" t="s">
        <v>155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6" t="s">
        <v>86</v>
      </c>
      <c r="BK184" s="144">
        <f>ROUND(I184*H184,2)</f>
        <v>0</v>
      </c>
      <c r="BL184" s="16" t="s">
        <v>237</v>
      </c>
      <c r="BM184" s="256" t="s">
        <v>630</v>
      </c>
    </row>
    <row r="185" s="2" customFormat="1" ht="24.15" customHeight="1">
      <c r="A185" s="39"/>
      <c r="B185" s="40"/>
      <c r="C185" s="244" t="s">
        <v>271</v>
      </c>
      <c r="D185" s="244" t="s">
        <v>158</v>
      </c>
      <c r="E185" s="245" t="s">
        <v>306</v>
      </c>
      <c r="F185" s="246" t="s">
        <v>307</v>
      </c>
      <c r="G185" s="247" t="s">
        <v>295</v>
      </c>
      <c r="H185" s="248">
        <v>1</v>
      </c>
      <c r="I185" s="249"/>
      <c r="J185" s="250">
        <f>ROUND(I185*H185,2)</f>
        <v>0</v>
      </c>
      <c r="K185" s="251"/>
      <c r="L185" s="42"/>
      <c r="M185" s="252" t="s">
        <v>1</v>
      </c>
      <c r="N185" s="253" t="s">
        <v>43</v>
      </c>
      <c r="O185" s="92"/>
      <c r="P185" s="254">
        <f>O185*H185</f>
        <v>0</v>
      </c>
      <c r="Q185" s="254">
        <v>0.02163</v>
      </c>
      <c r="R185" s="254">
        <f>Q185*H185</f>
        <v>0.02163</v>
      </c>
      <c r="S185" s="254">
        <v>0</v>
      </c>
      <c r="T185" s="255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56" t="s">
        <v>237</v>
      </c>
      <c r="AT185" s="256" t="s">
        <v>158</v>
      </c>
      <c r="AU185" s="256" t="s">
        <v>88</v>
      </c>
      <c r="AY185" s="16" t="s">
        <v>155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6" t="s">
        <v>86</v>
      </c>
      <c r="BK185" s="144">
        <f>ROUND(I185*H185,2)</f>
        <v>0</v>
      </c>
      <c r="BL185" s="16" t="s">
        <v>237</v>
      </c>
      <c r="BM185" s="256" t="s">
        <v>631</v>
      </c>
    </row>
    <row r="186" s="2" customFormat="1" ht="16.5" customHeight="1">
      <c r="A186" s="39"/>
      <c r="B186" s="40"/>
      <c r="C186" s="244" t="s">
        <v>276</v>
      </c>
      <c r="D186" s="244" t="s">
        <v>158</v>
      </c>
      <c r="E186" s="245" t="s">
        <v>310</v>
      </c>
      <c r="F186" s="246" t="s">
        <v>311</v>
      </c>
      <c r="G186" s="247" t="s">
        <v>295</v>
      </c>
      <c r="H186" s="248">
        <v>1</v>
      </c>
      <c r="I186" s="249"/>
      <c r="J186" s="250">
        <f>ROUND(I186*H186,2)</f>
        <v>0</v>
      </c>
      <c r="K186" s="251"/>
      <c r="L186" s="42"/>
      <c r="M186" s="252" t="s">
        <v>1</v>
      </c>
      <c r="N186" s="253" t="s">
        <v>43</v>
      </c>
      <c r="O186" s="92"/>
      <c r="P186" s="254">
        <f>O186*H186</f>
        <v>0</v>
      </c>
      <c r="Q186" s="254">
        <v>0</v>
      </c>
      <c r="R186" s="254">
        <f>Q186*H186</f>
        <v>0</v>
      </c>
      <c r="S186" s="254">
        <v>0.00085999999999999998</v>
      </c>
      <c r="T186" s="255">
        <f>S186*H186</f>
        <v>0.00085999999999999998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56" t="s">
        <v>237</v>
      </c>
      <c r="AT186" s="256" t="s">
        <v>158</v>
      </c>
      <c r="AU186" s="256" t="s">
        <v>88</v>
      </c>
      <c r="AY186" s="16" t="s">
        <v>155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86</v>
      </c>
      <c r="BK186" s="144">
        <f>ROUND(I186*H186,2)</f>
        <v>0</v>
      </c>
      <c r="BL186" s="16" t="s">
        <v>237</v>
      </c>
      <c r="BM186" s="256" t="s">
        <v>632</v>
      </c>
    </row>
    <row r="187" s="2" customFormat="1" ht="24.15" customHeight="1">
      <c r="A187" s="39"/>
      <c r="B187" s="40"/>
      <c r="C187" s="244" t="s">
        <v>280</v>
      </c>
      <c r="D187" s="244" t="s">
        <v>158</v>
      </c>
      <c r="E187" s="245" t="s">
        <v>314</v>
      </c>
      <c r="F187" s="246" t="s">
        <v>315</v>
      </c>
      <c r="G187" s="247" t="s">
        <v>295</v>
      </c>
      <c r="H187" s="248">
        <v>1</v>
      </c>
      <c r="I187" s="249"/>
      <c r="J187" s="250">
        <f>ROUND(I187*H187,2)</f>
        <v>0</v>
      </c>
      <c r="K187" s="251"/>
      <c r="L187" s="42"/>
      <c r="M187" s="252" t="s">
        <v>1</v>
      </c>
      <c r="N187" s="253" t="s">
        <v>43</v>
      </c>
      <c r="O187" s="92"/>
      <c r="P187" s="254">
        <f>O187*H187</f>
        <v>0</v>
      </c>
      <c r="Q187" s="254">
        <v>0.0018400000000000001</v>
      </c>
      <c r="R187" s="254">
        <f>Q187*H187</f>
        <v>0.0018400000000000001</v>
      </c>
      <c r="S187" s="254">
        <v>0</v>
      </c>
      <c r="T187" s="255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56" t="s">
        <v>237</v>
      </c>
      <c r="AT187" s="256" t="s">
        <v>158</v>
      </c>
      <c r="AU187" s="256" t="s">
        <v>88</v>
      </c>
      <c r="AY187" s="16" t="s">
        <v>155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86</v>
      </c>
      <c r="BK187" s="144">
        <f>ROUND(I187*H187,2)</f>
        <v>0</v>
      </c>
      <c r="BL187" s="16" t="s">
        <v>237</v>
      </c>
      <c r="BM187" s="256" t="s">
        <v>633</v>
      </c>
    </row>
    <row r="188" s="2" customFormat="1" ht="24.15" customHeight="1">
      <c r="A188" s="39"/>
      <c r="B188" s="40"/>
      <c r="C188" s="244" t="s">
        <v>284</v>
      </c>
      <c r="D188" s="244" t="s">
        <v>158</v>
      </c>
      <c r="E188" s="245" t="s">
        <v>318</v>
      </c>
      <c r="F188" s="246" t="s">
        <v>319</v>
      </c>
      <c r="G188" s="247" t="s">
        <v>235</v>
      </c>
      <c r="H188" s="248">
        <v>0.063</v>
      </c>
      <c r="I188" s="249"/>
      <c r="J188" s="250">
        <f>ROUND(I188*H188,2)</f>
        <v>0</v>
      </c>
      <c r="K188" s="251"/>
      <c r="L188" s="42"/>
      <c r="M188" s="252" t="s">
        <v>1</v>
      </c>
      <c r="N188" s="253" t="s">
        <v>43</v>
      </c>
      <c r="O188" s="92"/>
      <c r="P188" s="254">
        <f>O188*H188</f>
        <v>0</v>
      </c>
      <c r="Q188" s="254">
        <v>0</v>
      </c>
      <c r="R188" s="254">
        <f>Q188*H188</f>
        <v>0</v>
      </c>
      <c r="S188" s="254">
        <v>0</v>
      </c>
      <c r="T188" s="255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56" t="s">
        <v>237</v>
      </c>
      <c r="AT188" s="256" t="s">
        <v>158</v>
      </c>
      <c r="AU188" s="256" t="s">
        <v>88</v>
      </c>
      <c r="AY188" s="16" t="s">
        <v>155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6" t="s">
        <v>86</v>
      </c>
      <c r="BK188" s="144">
        <f>ROUND(I188*H188,2)</f>
        <v>0</v>
      </c>
      <c r="BL188" s="16" t="s">
        <v>237</v>
      </c>
      <c r="BM188" s="256" t="s">
        <v>634</v>
      </c>
    </row>
    <row r="189" s="12" customFormat="1" ht="22.8" customHeight="1">
      <c r="A189" s="12"/>
      <c r="B189" s="228"/>
      <c r="C189" s="229"/>
      <c r="D189" s="230" t="s">
        <v>77</v>
      </c>
      <c r="E189" s="242" t="s">
        <v>321</v>
      </c>
      <c r="F189" s="242" t="s">
        <v>322</v>
      </c>
      <c r="G189" s="229"/>
      <c r="H189" s="229"/>
      <c r="I189" s="232"/>
      <c r="J189" s="243">
        <f>BK189</f>
        <v>0</v>
      </c>
      <c r="K189" s="229"/>
      <c r="L189" s="234"/>
      <c r="M189" s="235"/>
      <c r="N189" s="236"/>
      <c r="O189" s="236"/>
      <c r="P189" s="237">
        <f>SUM(P190:P197)</f>
        <v>0</v>
      </c>
      <c r="Q189" s="236"/>
      <c r="R189" s="237">
        <f>SUM(R190:R197)</f>
        <v>0.0021999999999999997</v>
      </c>
      <c r="S189" s="236"/>
      <c r="T189" s="238">
        <f>SUM(T190:T197)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39" t="s">
        <v>88</v>
      </c>
      <c r="AT189" s="240" t="s">
        <v>77</v>
      </c>
      <c r="AU189" s="240" t="s">
        <v>86</v>
      </c>
      <c r="AY189" s="239" t="s">
        <v>155</v>
      </c>
      <c r="BK189" s="241">
        <f>SUM(BK190:BK197)</f>
        <v>0</v>
      </c>
    </row>
    <row r="190" s="2" customFormat="1" ht="21.75" customHeight="1">
      <c r="A190" s="39"/>
      <c r="B190" s="40"/>
      <c r="C190" s="244" t="s">
        <v>288</v>
      </c>
      <c r="D190" s="244" t="s">
        <v>158</v>
      </c>
      <c r="E190" s="245" t="s">
        <v>324</v>
      </c>
      <c r="F190" s="246" t="s">
        <v>325</v>
      </c>
      <c r="G190" s="247" t="s">
        <v>269</v>
      </c>
      <c r="H190" s="248">
        <v>1</v>
      </c>
      <c r="I190" s="249"/>
      <c r="J190" s="250">
        <f>ROUND(I190*H190,2)</f>
        <v>0</v>
      </c>
      <c r="K190" s="251"/>
      <c r="L190" s="42"/>
      <c r="M190" s="252" t="s">
        <v>1</v>
      </c>
      <c r="N190" s="253" t="s">
        <v>43</v>
      </c>
      <c r="O190" s="92"/>
      <c r="P190" s="254">
        <f>O190*H190</f>
        <v>0</v>
      </c>
      <c r="Q190" s="254">
        <v>0</v>
      </c>
      <c r="R190" s="254">
        <f>Q190*H190</f>
        <v>0</v>
      </c>
      <c r="S190" s="254">
        <v>0</v>
      </c>
      <c r="T190" s="255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6" t="s">
        <v>237</v>
      </c>
      <c r="AT190" s="256" t="s">
        <v>158</v>
      </c>
      <c r="AU190" s="256" t="s">
        <v>88</v>
      </c>
      <c r="AY190" s="16" t="s">
        <v>155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6" t="s">
        <v>86</v>
      </c>
      <c r="BK190" s="144">
        <f>ROUND(I190*H190,2)</f>
        <v>0</v>
      </c>
      <c r="BL190" s="16" t="s">
        <v>237</v>
      </c>
      <c r="BM190" s="256" t="s">
        <v>635</v>
      </c>
    </row>
    <row r="191" s="2" customFormat="1" ht="16.5" customHeight="1">
      <c r="A191" s="39"/>
      <c r="B191" s="40"/>
      <c r="C191" s="244" t="s">
        <v>292</v>
      </c>
      <c r="D191" s="244" t="s">
        <v>158</v>
      </c>
      <c r="E191" s="245" t="s">
        <v>328</v>
      </c>
      <c r="F191" s="246" t="s">
        <v>329</v>
      </c>
      <c r="G191" s="247" t="s">
        <v>192</v>
      </c>
      <c r="H191" s="248">
        <v>2</v>
      </c>
      <c r="I191" s="249"/>
      <c r="J191" s="250">
        <f>ROUND(I191*H191,2)</f>
        <v>0</v>
      </c>
      <c r="K191" s="251"/>
      <c r="L191" s="42"/>
      <c r="M191" s="252" t="s">
        <v>1</v>
      </c>
      <c r="N191" s="253" t="s">
        <v>43</v>
      </c>
      <c r="O191" s="92"/>
      <c r="P191" s="254">
        <f>O191*H191</f>
        <v>0</v>
      </c>
      <c r="Q191" s="254">
        <v>0</v>
      </c>
      <c r="R191" s="254">
        <f>Q191*H191</f>
        <v>0</v>
      </c>
      <c r="S191" s="254">
        <v>0</v>
      </c>
      <c r="T191" s="255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56" t="s">
        <v>237</v>
      </c>
      <c r="AT191" s="256" t="s">
        <v>158</v>
      </c>
      <c r="AU191" s="256" t="s">
        <v>88</v>
      </c>
      <c r="AY191" s="16" t="s">
        <v>155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6" t="s">
        <v>86</v>
      </c>
      <c r="BK191" s="144">
        <f>ROUND(I191*H191,2)</f>
        <v>0</v>
      </c>
      <c r="BL191" s="16" t="s">
        <v>237</v>
      </c>
      <c r="BM191" s="256" t="s">
        <v>636</v>
      </c>
    </row>
    <row r="192" s="2" customFormat="1" ht="16.5" customHeight="1">
      <c r="A192" s="39"/>
      <c r="B192" s="40"/>
      <c r="C192" s="280" t="s">
        <v>297</v>
      </c>
      <c r="D192" s="280" t="s">
        <v>195</v>
      </c>
      <c r="E192" s="281" t="s">
        <v>332</v>
      </c>
      <c r="F192" s="282" t="s">
        <v>333</v>
      </c>
      <c r="G192" s="283" t="s">
        <v>192</v>
      </c>
      <c r="H192" s="284">
        <v>1</v>
      </c>
      <c r="I192" s="285"/>
      <c r="J192" s="286">
        <f>ROUND(I192*H192,2)</f>
        <v>0</v>
      </c>
      <c r="K192" s="287"/>
      <c r="L192" s="288"/>
      <c r="M192" s="289" t="s">
        <v>1</v>
      </c>
      <c r="N192" s="290" t="s">
        <v>43</v>
      </c>
      <c r="O192" s="92"/>
      <c r="P192" s="254">
        <f>O192*H192</f>
        <v>0</v>
      </c>
      <c r="Q192" s="254">
        <v>0.00027999999999999998</v>
      </c>
      <c r="R192" s="254">
        <f>Q192*H192</f>
        <v>0.00027999999999999998</v>
      </c>
      <c r="S192" s="254">
        <v>0</v>
      </c>
      <c r="T192" s="255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56" t="s">
        <v>313</v>
      </c>
      <c r="AT192" s="256" t="s">
        <v>195</v>
      </c>
      <c r="AU192" s="256" t="s">
        <v>88</v>
      </c>
      <c r="AY192" s="16" t="s">
        <v>155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86</v>
      </c>
      <c r="BK192" s="144">
        <f>ROUND(I192*H192,2)</f>
        <v>0</v>
      </c>
      <c r="BL192" s="16" t="s">
        <v>237</v>
      </c>
      <c r="BM192" s="256" t="s">
        <v>637</v>
      </c>
    </row>
    <row r="193" s="2" customFormat="1" ht="16.5" customHeight="1">
      <c r="A193" s="39"/>
      <c r="B193" s="40"/>
      <c r="C193" s="280" t="s">
        <v>301</v>
      </c>
      <c r="D193" s="280" t="s">
        <v>195</v>
      </c>
      <c r="E193" s="281" t="s">
        <v>336</v>
      </c>
      <c r="F193" s="282" t="s">
        <v>337</v>
      </c>
      <c r="G193" s="283" t="s">
        <v>192</v>
      </c>
      <c r="H193" s="284">
        <v>2</v>
      </c>
      <c r="I193" s="285"/>
      <c r="J193" s="286">
        <f>ROUND(I193*H193,2)</f>
        <v>0</v>
      </c>
      <c r="K193" s="287"/>
      <c r="L193" s="288"/>
      <c r="M193" s="289" t="s">
        <v>1</v>
      </c>
      <c r="N193" s="290" t="s">
        <v>43</v>
      </c>
      <c r="O193" s="92"/>
      <c r="P193" s="254">
        <f>O193*H193</f>
        <v>0</v>
      </c>
      <c r="Q193" s="254">
        <v>0.00055999999999999995</v>
      </c>
      <c r="R193" s="254">
        <f>Q193*H193</f>
        <v>0.0011199999999999999</v>
      </c>
      <c r="S193" s="254">
        <v>0</v>
      </c>
      <c r="T193" s="25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56" t="s">
        <v>313</v>
      </c>
      <c r="AT193" s="256" t="s">
        <v>195</v>
      </c>
      <c r="AU193" s="256" t="s">
        <v>88</v>
      </c>
      <c r="AY193" s="16" t="s">
        <v>155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6" t="s">
        <v>86</v>
      </c>
      <c r="BK193" s="144">
        <f>ROUND(I193*H193,2)</f>
        <v>0</v>
      </c>
      <c r="BL193" s="16" t="s">
        <v>237</v>
      </c>
      <c r="BM193" s="256" t="s">
        <v>638</v>
      </c>
    </row>
    <row r="194" s="2" customFormat="1" ht="16.5" customHeight="1">
      <c r="A194" s="39"/>
      <c r="B194" s="40"/>
      <c r="C194" s="244" t="s">
        <v>305</v>
      </c>
      <c r="D194" s="244" t="s">
        <v>158</v>
      </c>
      <c r="E194" s="245" t="s">
        <v>340</v>
      </c>
      <c r="F194" s="246" t="s">
        <v>341</v>
      </c>
      <c r="G194" s="247" t="s">
        <v>192</v>
      </c>
      <c r="H194" s="248">
        <v>1</v>
      </c>
      <c r="I194" s="249"/>
      <c r="J194" s="250">
        <f>ROUND(I194*H194,2)</f>
        <v>0</v>
      </c>
      <c r="K194" s="251"/>
      <c r="L194" s="42"/>
      <c r="M194" s="252" t="s">
        <v>1</v>
      </c>
      <c r="N194" s="253" t="s">
        <v>43</v>
      </c>
      <c r="O194" s="92"/>
      <c r="P194" s="254">
        <f>O194*H194</f>
        <v>0</v>
      </c>
      <c r="Q194" s="254">
        <v>0</v>
      </c>
      <c r="R194" s="254">
        <f>Q194*H194</f>
        <v>0</v>
      </c>
      <c r="S194" s="254">
        <v>0</v>
      </c>
      <c r="T194" s="255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6" t="s">
        <v>237</v>
      </c>
      <c r="AT194" s="256" t="s">
        <v>158</v>
      </c>
      <c r="AU194" s="256" t="s">
        <v>88</v>
      </c>
      <c r="AY194" s="16" t="s">
        <v>155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6" t="s">
        <v>86</v>
      </c>
      <c r="BK194" s="144">
        <f>ROUND(I194*H194,2)</f>
        <v>0</v>
      </c>
      <c r="BL194" s="16" t="s">
        <v>237</v>
      </c>
      <c r="BM194" s="256" t="s">
        <v>639</v>
      </c>
    </row>
    <row r="195" s="2" customFormat="1" ht="24.15" customHeight="1">
      <c r="A195" s="39"/>
      <c r="B195" s="40"/>
      <c r="C195" s="244" t="s">
        <v>309</v>
      </c>
      <c r="D195" s="244" t="s">
        <v>158</v>
      </c>
      <c r="E195" s="245" t="s">
        <v>344</v>
      </c>
      <c r="F195" s="246" t="s">
        <v>345</v>
      </c>
      <c r="G195" s="247" t="s">
        <v>192</v>
      </c>
      <c r="H195" s="248">
        <v>1</v>
      </c>
      <c r="I195" s="249"/>
      <c r="J195" s="250">
        <f>ROUND(I195*H195,2)</f>
        <v>0</v>
      </c>
      <c r="K195" s="251"/>
      <c r="L195" s="42"/>
      <c r="M195" s="252" t="s">
        <v>1</v>
      </c>
      <c r="N195" s="253" t="s">
        <v>43</v>
      </c>
      <c r="O195" s="92"/>
      <c r="P195" s="254">
        <f>O195*H195</f>
        <v>0</v>
      </c>
      <c r="Q195" s="254">
        <v>0</v>
      </c>
      <c r="R195" s="254">
        <f>Q195*H195</f>
        <v>0</v>
      </c>
      <c r="S195" s="254">
        <v>0</v>
      </c>
      <c r="T195" s="255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56" t="s">
        <v>237</v>
      </c>
      <c r="AT195" s="256" t="s">
        <v>158</v>
      </c>
      <c r="AU195" s="256" t="s">
        <v>88</v>
      </c>
      <c r="AY195" s="16" t="s">
        <v>155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86</v>
      </c>
      <c r="BK195" s="144">
        <f>ROUND(I195*H195,2)</f>
        <v>0</v>
      </c>
      <c r="BL195" s="16" t="s">
        <v>237</v>
      </c>
      <c r="BM195" s="256" t="s">
        <v>640</v>
      </c>
    </row>
    <row r="196" s="2" customFormat="1" ht="16.5" customHeight="1">
      <c r="A196" s="39"/>
      <c r="B196" s="40"/>
      <c r="C196" s="280" t="s">
        <v>313</v>
      </c>
      <c r="D196" s="280" t="s">
        <v>195</v>
      </c>
      <c r="E196" s="281" t="s">
        <v>348</v>
      </c>
      <c r="F196" s="282" t="s">
        <v>349</v>
      </c>
      <c r="G196" s="283" t="s">
        <v>192</v>
      </c>
      <c r="H196" s="284">
        <v>1</v>
      </c>
      <c r="I196" s="285"/>
      <c r="J196" s="286">
        <f>ROUND(I196*H196,2)</f>
        <v>0</v>
      </c>
      <c r="K196" s="287"/>
      <c r="L196" s="288"/>
      <c r="M196" s="289" t="s">
        <v>1</v>
      </c>
      <c r="N196" s="290" t="s">
        <v>43</v>
      </c>
      <c r="O196" s="92"/>
      <c r="P196" s="254">
        <f>O196*H196</f>
        <v>0</v>
      </c>
      <c r="Q196" s="254">
        <v>0.00080000000000000004</v>
      </c>
      <c r="R196" s="254">
        <f>Q196*H196</f>
        <v>0.00080000000000000004</v>
      </c>
      <c r="S196" s="254">
        <v>0</v>
      </c>
      <c r="T196" s="255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56" t="s">
        <v>313</v>
      </c>
      <c r="AT196" s="256" t="s">
        <v>195</v>
      </c>
      <c r="AU196" s="256" t="s">
        <v>88</v>
      </c>
      <c r="AY196" s="16" t="s">
        <v>155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6" t="s">
        <v>86</v>
      </c>
      <c r="BK196" s="144">
        <f>ROUND(I196*H196,2)</f>
        <v>0</v>
      </c>
      <c r="BL196" s="16" t="s">
        <v>237</v>
      </c>
      <c r="BM196" s="256" t="s">
        <v>641</v>
      </c>
    </row>
    <row r="197" s="2" customFormat="1" ht="24.15" customHeight="1">
      <c r="A197" s="39"/>
      <c r="B197" s="40"/>
      <c r="C197" s="244" t="s">
        <v>317</v>
      </c>
      <c r="D197" s="244" t="s">
        <v>158</v>
      </c>
      <c r="E197" s="245" t="s">
        <v>352</v>
      </c>
      <c r="F197" s="246" t="s">
        <v>353</v>
      </c>
      <c r="G197" s="247" t="s">
        <v>192</v>
      </c>
      <c r="H197" s="248">
        <v>1</v>
      </c>
      <c r="I197" s="249"/>
      <c r="J197" s="250">
        <f>ROUND(I197*H197,2)</f>
        <v>0</v>
      </c>
      <c r="K197" s="251"/>
      <c r="L197" s="42"/>
      <c r="M197" s="252" t="s">
        <v>1</v>
      </c>
      <c r="N197" s="253" t="s">
        <v>43</v>
      </c>
      <c r="O197" s="92"/>
      <c r="P197" s="254">
        <f>O197*H197</f>
        <v>0</v>
      </c>
      <c r="Q197" s="254">
        <v>0</v>
      </c>
      <c r="R197" s="254">
        <f>Q197*H197</f>
        <v>0</v>
      </c>
      <c r="S197" s="254">
        <v>0</v>
      </c>
      <c r="T197" s="255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56" t="s">
        <v>237</v>
      </c>
      <c r="AT197" s="256" t="s">
        <v>158</v>
      </c>
      <c r="AU197" s="256" t="s">
        <v>88</v>
      </c>
      <c r="AY197" s="16" t="s">
        <v>155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6" t="s">
        <v>86</v>
      </c>
      <c r="BK197" s="144">
        <f>ROUND(I197*H197,2)</f>
        <v>0</v>
      </c>
      <c r="BL197" s="16" t="s">
        <v>237</v>
      </c>
      <c r="BM197" s="256" t="s">
        <v>642</v>
      </c>
    </row>
    <row r="198" s="12" customFormat="1" ht="22.8" customHeight="1">
      <c r="A198" s="12"/>
      <c r="B198" s="228"/>
      <c r="C198" s="229"/>
      <c r="D198" s="230" t="s">
        <v>77</v>
      </c>
      <c r="E198" s="242" t="s">
        <v>355</v>
      </c>
      <c r="F198" s="242" t="s">
        <v>356</v>
      </c>
      <c r="G198" s="229"/>
      <c r="H198" s="229"/>
      <c r="I198" s="232"/>
      <c r="J198" s="243">
        <f>BK198</f>
        <v>0</v>
      </c>
      <c r="K198" s="229"/>
      <c r="L198" s="234"/>
      <c r="M198" s="235"/>
      <c r="N198" s="236"/>
      <c r="O198" s="236"/>
      <c r="P198" s="237">
        <f>SUM(P199:P201)</f>
        <v>0</v>
      </c>
      <c r="Q198" s="236"/>
      <c r="R198" s="237">
        <f>SUM(R199:R201)</f>
        <v>0</v>
      </c>
      <c r="S198" s="236"/>
      <c r="T198" s="238">
        <f>SUM(T199:T201)</f>
        <v>0.024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39" t="s">
        <v>88</v>
      </c>
      <c r="AT198" s="240" t="s">
        <v>77</v>
      </c>
      <c r="AU198" s="240" t="s">
        <v>86</v>
      </c>
      <c r="AY198" s="239" t="s">
        <v>155</v>
      </c>
      <c r="BK198" s="241">
        <f>SUM(BK199:BK201)</f>
        <v>0</v>
      </c>
    </row>
    <row r="199" s="2" customFormat="1" ht="24.15" customHeight="1">
      <c r="A199" s="39"/>
      <c r="B199" s="40"/>
      <c r="C199" s="244" t="s">
        <v>323</v>
      </c>
      <c r="D199" s="244" t="s">
        <v>158</v>
      </c>
      <c r="E199" s="245" t="s">
        <v>643</v>
      </c>
      <c r="F199" s="246" t="s">
        <v>644</v>
      </c>
      <c r="G199" s="247" t="s">
        <v>269</v>
      </c>
      <c r="H199" s="248">
        <v>1</v>
      </c>
      <c r="I199" s="249"/>
      <c r="J199" s="250">
        <f>ROUND(I199*H199,2)</f>
        <v>0</v>
      </c>
      <c r="K199" s="251"/>
      <c r="L199" s="42"/>
      <c r="M199" s="252" t="s">
        <v>1</v>
      </c>
      <c r="N199" s="253" t="s">
        <v>43</v>
      </c>
      <c r="O199" s="92"/>
      <c r="P199" s="254">
        <f>O199*H199</f>
        <v>0</v>
      </c>
      <c r="Q199" s="254">
        <v>0</v>
      </c>
      <c r="R199" s="254">
        <f>Q199*H199</f>
        <v>0</v>
      </c>
      <c r="S199" s="254">
        <v>0</v>
      </c>
      <c r="T199" s="255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56" t="s">
        <v>237</v>
      </c>
      <c r="AT199" s="256" t="s">
        <v>158</v>
      </c>
      <c r="AU199" s="256" t="s">
        <v>88</v>
      </c>
      <c r="AY199" s="16" t="s">
        <v>155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6" t="s">
        <v>86</v>
      </c>
      <c r="BK199" s="144">
        <f>ROUND(I199*H199,2)</f>
        <v>0</v>
      </c>
      <c r="BL199" s="16" t="s">
        <v>237</v>
      </c>
      <c r="BM199" s="256" t="s">
        <v>645</v>
      </c>
    </row>
    <row r="200" s="2" customFormat="1" ht="24.15" customHeight="1">
      <c r="A200" s="39"/>
      <c r="B200" s="40"/>
      <c r="C200" s="244" t="s">
        <v>327</v>
      </c>
      <c r="D200" s="244" t="s">
        <v>158</v>
      </c>
      <c r="E200" s="245" t="s">
        <v>366</v>
      </c>
      <c r="F200" s="246" t="s">
        <v>367</v>
      </c>
      <c r="G200" s="247" t="s">
        <v>192</v>
      </c>
      <c r="H200" s="248">
        <v>1</v>
      </c>
      <c r="I200" s="249"/>
      <c r="J200" s="250">
        <f>ROUND(I200*H200,2)</f>
        <v>0</v>
      </c>
      <c r="K200" s="251"/>
      <c r="L200" s="42"/>
      <c r="M200" s="252" t="s">
        <v>1</v>
      </c>
      <c r="N200" s="253" t="s">
        <v>43</v>
      </c>
      <c r="O200" s="92"/>
      <c r="P200" s="254">
        <f>O200*H200</f>
        <v>0</v>
      </c>
      <c r="Q200" s="254">
        <v>0</v>
      </c>
      <c r="R200" s="254">
        <f>Q200*H200</f>
        <v>0</v>
      </c>
      <c r="S200" s="254">
        <v>0.024</v>
      </c>
      <c r="T200" s="255">
        <f>S200*H200</f>
        <v>0.024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6" t="s">
        <v>237</v>
      </c>
      <c r="AT200" s="256" t="s">
        <v>158</v>
      </c>
      <c r="AU200" s="256" t="s">
        <v>88</v>
      </c>
      <c r="AY200" s="16" t="s">
        <v>155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86</v>
      </c>
      <c r="BK200" s="144">
        <f>ROUND(I200*H200,2)</f>
        <v>0</v>
      </c>
      <c r="BL200" s="16" t="s">
        <v>237</v>
      </c>
      <c r="BM200" s="256" t="s">
        <v>646</v>
      </c>
    </row>
    <row r="201" s="2" customFormat="1" ht="24.15" customHeight="1">
      <c r="A201" s="39"/>
      <c r="B201" s="40"/>
      <c r="C201" s="244" t="s">
        <v>331</v>
      </c>
      <c r="D201" s="244" t="s">
        <v>158</v>
      </c>
      <c r="E201" s="245" t="s">
        <v>370</v>
      </c>
      <c r="F201" s="246" t="s">
        <v>371</v>
      </c>
      <c r="G201" s="247" t="s">
        <v>235</v>
      </c>
      <c r="H201" s="248">
        <v>0.012</v>
      </c>
      <c r="I201" s="249"/>
      <c r="J201" s="250">
        <f>ROUND(I201*H201,2)</f>
        <v>0</v>
      </c>
      <c r="K201" s="251"/>
      <c r="L201" s="42"/>
      <c r="M201" s="252" t="s">
        <v>1</v>
      </c>
      <c r="N201" s="253" t="s">
        <v>43</v>
      </c>
      <c r="O201" s="92"/>
      <c r="P201" s="254">
        <f>O201*H201</f>
        <v>0</v>
      </c>
      <c r="Q201" s="254">
        <v>0</v>
      </c>
      <c r="R201" s="254">
        <f>Q201*H201</f>
        <v>0</v>
      </c>
      <c r="S201" s="254">
        <v>0</v>
      </c>
      <c r="T201" s="255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6" t="s">
        <v>237</v>
      </c>
      <c r="AT201" s="256" t="s">
        <v>158</v>
      </c>
      <c r="AU201" s="256" t="s">
        <v>88</v>
      </c>
      <c r="AY201" s="16" t="s">
        <v>155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6" t="s">
        <v>86</v>
      </c>
      <c r="BK201" s="144">
        <f>ROUND(I201*H201,2)</f>
        <v>0</v>
      </c>
      <c r="BL201" s="16" t="s">
        <v>237</v>
      </c>
      <c r="BM201" s="256" t="s">
        <v>647</v>
      </c>
    </row>
    <row r="202" s="12" customFormat="1" ht="22.8" customHeight="1">
      <c r="A202" s="12"/>
      <c r="B202" s="228"/>
      <c r="C202" s="229"/>
      <c r="D202" s="230" t="s">
        <v>77</v>
      </c>
      <c r="E202" s="242" t="s">
        <v>373</v>
      </c>
      <c r="F202" s="242" t="s">
        <v>374</v>
      </c>
      <c r="G202" s="229"/>
      <c r="H202" s="229"/>
      <c r="I202" s="232"/>
      <c r="J202" s="243">
        <f>BK202</f>
        <v>0</v>
      </c>
      <c r="K202" s="229"/>
      <c r="L202" s="234"/>
      <c r="M202" s="235"/>
      <c r="N202" s="236"/>
      <c r="O202" s="236"/>
      <c r="P202" s="237">
        <f>SUM(P203:P207)</f>
        <v>0</v>
      </c>
      <c r="Q202" s="236"/>
      <c r="R202" s="237">
        <f>SUM(R203:R207)</f>
        <v>0.181313</v>
      </c>
      <c r="S202" s="236"/>
      <c r="T202" s="238">
        <f>SUM(T203:T207)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39" t="s">
        <v>88</v>
      </c>
      <c r="AT202" s="240" t="s">
        <v>77</v>
      </c>
      <c r="AU202" s="240" t="s">
        <v>86</v>
      </c>
      <c r="AY202" s="239" t="s">
        <v>155</v>
      </c>
      <c r="BK202" s="241">
        <f>SUM(BK203:BK207)</f>
        <v>0</v>
      </c>
    </row>
    <row r="203" s="2" customFormat="1" ht="24.15" customHeight="1">
      <c r="A203" s="39"/>
      <c r="B203" s="40"/>
      <c r="C203" s="244" t="s">
        <v>335</v>
      </c>
      <c r="D203" s="244" t="s">
        <v>158</v>
      </c>
      <c r="E203" s="245" t="s">
        <v>376</v>
      </c>
      <c r="F203" s="246" t="s">
        <v>377</v>
      </c>
      <c r="G203" s="247" t="s">
        <v>161</v>
      </c>
      <c r="H203" s="248">
        <v>5.2999999999999998</v>
      </c>
      <c r="I203" s="249"/>
      <c r="J203" s="250">
        <f>ROUND(I203*H203,2)</f>
        <v>0</v>
      </c>
      <c r="K203" s="251"/>
      <c r="L203" s="42"/>
      <c r="M203" s="252" t="s">
        <v>1</v>
      </c>
      <c r="N203" s="253" t="s">
        <v>43</v>
      </c>
      <c r="O203" s="92"/>
      <c r="P203" s="254">
        <f>O203*H203</f>
        <v>0</v>
      </c>
      <c r="Q203" s="254">
        <v>0.0063499999999999997</v>
      </c>
      <c r="R203" s="254">
        <f>Q203*H203</f>
        <v>0.033654999999999997</v>
      </c>
      <c r="S203" s="254">
        <v>0</v>
      </c>
      <c r="T203" s="25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6" t="s">
        <v>237</v>
      </c>
      <c r="AT203" s="256" t="s">
        <v>158</v>
      </c>
      <c r="AU203" s="256" t="s">
        <v>88</v>
      </c>
      <c r="AY203" s="16" t="s">
        <v>155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86</v>
      </c>
      <c r="BK203" s="144">
        <f>ROUND(I203*H203,2)</f>
        <v>0</v>
      </c>
      <c r="BL203" s="16" t="s">
        <v>237</v>
      </c>
      <c r="BM203" s="256" t="s">
        <v>648</v>
      </c>
    </row>
    <row r="204" s="2" customFormat="1" ht="21.75" customHeight="1">
      <c r="A204" s="39"/>
      <c r="B204" s="40"/>
      <c r="C204" s="280" t="s">
        <v>339</v>
      </c>
      <c r="D204" s="280" t="s">
        <v>195</v>
      </c>
      <c r="E204" s="281" t="s">
        <v>380</v>
      </c>
      <c r="F204" s="282" t="s">
        <v>381</v>
      </c>
      <c r="G204" s="283" t="s">
        <v>161</v>
      </c>
      <c r="H204" s="284">
        <v>5.5650000000000004</v>
      </c>
      <c r="I204" s="285"/>
      <c r="J204" s="286">
        <f>ROUND(I204*H204,2)</f>
        <v>0</v>
      </c>
      <c r="K204" s="287"/>
      <c r="L204" s="288"/>
      <c r="M204" s="289" t="s">
        <v>1</v>
      </c>
      <c r="N204" s="290" t="s">
        <v>43</v>
      </c>
      <c r="O204" s="92"/>
      <c r="P204" s="254">
        <f>O204*H204</f>
        <v>0</v>
      </c>
      <c r="Q204" s="254">
        <v>0.019199999999999998</v>
      </c>
      <c r="R204" s="254">
        <f>Q204*H204</f>
        <v>0.106848</v>
      </c>
      <c r="S204" s="254">
        <v>0</v>
      </c>
      <c r="T204" s="255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6" t="s">
        <v>313</v>
      </c>
      <c r="AT204" s="256" t="s">
        <v>195</v>
      </c>
      <c r="AU204" s="256" t="s">
        <v>88</v>
      </c>
      <c r="AY204" s="16" t="s">
        <v>155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86</v>
      </c>
      <c r="BK204" s="144">
        <f>ROUND(I204*H204,2)</f>
        <v>0</v>
      </c>
      <c r="BL204" s="16" t="s">
        <v>237</v>
      </c>
      <c r="BM204" s="256" t="s">
        <v>649</v>
      </c>
    </row>
    <row r="205" s="13" customFormat="1">
      <c r="A205" s="13"/>
      <c r="B205" s="257"/>
      <c r="C205" s="258"/>
      <c r="D205" s="259" t="s">
        <v>164</v>
      </c>
      <c r="E205" s="258"/>
      <c r="F205" s="261" t="s">
        <v>650</v>
      </c>
      <c r="G205" s="258"/>
      <c r="H205" s="262">
        <v>5.5650000000000004</v>
      </c>
      <c r="I205" s="263"/>
      <c r="J205" s="258"/>
      <c r="K205" s="258"/>
      <c r="L205" s="264"/>
      <c r="M205" s="265"/>
      <c r="N205" s="266"/>
      <c r="O205" s="266"/>
      <c r="P205" s="266"/>
      <c r="Q205" s="266"/>
      <c r="R205" s="266"/>
      <c r="S205" s="266"/>
      <c r="T205" s="26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8" t="s">
        <v>164</v>
      </c>
      <c r="AU205" s="268" t="s">
        <v>88</v>
      </c>
      <c r="AV205" s="13" t="s">
        <v>88</v>
      </c>
      <c r="AW205" s="13" t="s">
        <v>4</v>
      </c>
      <c r="AX205" s="13" t="s">
        <v>86</v>
      </c>
      <c r="AY205" s="268" t="s">
        <v>155</v>
      </c>
    </row>
    <row r="206" s="2" customFormat="1" ht="24.15" customHeight="1">
      <c r="A206" s="39"/>
      <c r="B206" s="40"/>
      <c r="C206" s="244" t="s">
        <v>343</v>
      </c>
      <c r="D206" s="244" t="s">
        <v>158</v>
      </c>
      <c r="E206" s="245" t="s">
        <v>385</v>
      </c>
      <c r="F206" s="246" t="s">
        <v>386</v>
      </c>
      <c r="G206" s="247" t="s">
        <v>161</v>
      </c>
      <c r="H206" s="248">
        <v>5.2999999999999998</v>
      </c>
      <c r="I206" s="249"/>
      <c r="J206" s="250">
        <f>ROUND(I206*H206,2)</f>
        <v>0</v>
      </c>
      <c r="K206" s="251"/>
      <c r="L206" s="42"/>
      <c r="M206" s="252" t="s">
        <v>1</v>
      </c>
      <c r="N206" s="253" t="s">
        <v>43</v>
      </c>
      <c r="O206" s="92"/>
      <c r="P206" s="254">
        <f>O206*H206</f>
        <v>0</v>
      </c>
      <c r="Q206" s="254">
        <v>0.0077000000000000002</v>
      </c>
      <c r="R206" s="254">
        <f>Q206*H206</f>
        <v>0.040809999999999999</v>
      </c>
      <c r="S206" s="254">
        <v>0</v>
      </c>
      <c r="T206" s="255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6" t="s">
        <v>237</v>
      </c>
      <c r="AT206" s="256" t="s">
        <v>158</v>
      </c>
      <c r="AU206" s="256" t="s">
        <v>88</v>
      </c>
      <c r="AY206" s="16" t="s">
        <v>155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86</v>
      </c>
      <c r="BK206" s="144">
        <f>ROUND(I206*H206,2)</f>
        <v>0</v>
      </c>
      <c r="BL206" s="16" t="s">
        <v>237</v>
      </c>
      <c r="BM206" s="256" t="s">
        <v>651</v>
      </c>
    </row>
    <row r="207" s="2" customFormat="1" ht="24.15" customHeight="1">
      <c r="A207" s="39"/>
      <c r="B207" s="40"/>
      <c r="C207" s="244" t="s">
        <v>347</v>
      </c>
      <c r="D207" s="244" t="s">
        <v>158</v>
      </c>
      <c r="E207" s="245" t="s">
        <v>389</v>
      </c>
      <c r="F207" s="246" t="s">
        <v>390</v>
      </c>
      <c r="G207" s="247" t="s">
        <v>235</v>
      </c>
      <c r="H207" s="248">
        <v>0.18099999999999999</v>
      </c>
      <c r="I207" s="249"/>
      <c r="J207" s="250">
        <f>ROUND(I207*H207,2)</f>
        <v>0</v>
      </c>
      <c r="K207" s="251"/>
      <c r="L207" s="42"/>
      <c r="M207" s="252" t="s">
        <v>1</v>
      </c>
      <c r="N207" s="253" t="s">
        <v>43</v>
      </c>
      <c r="O207" s="92"/>
      <c r="P207" s="254">
        <f>O207*H207</f>
        <v>0</v>
      </c>
      <c r="Q207" s="254">
        <v>0</v>
      </c>
      <c r="R207" s="254">
        <f>Q207*H207</f>
        <v>0</v>
      </c>
      <c r="S207" s="254">
        <v>0</v>
      </c>
      <c r="T207" s="255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56" t="s">
        <v>237</v>
      </c>
      <c r="AT207" s="256" t="s">
        <v>158</v>
      </c>
      <c r="AU207" s="256" t="s">
        <v>88</v>
      </c>
      <c r="AY207" s="16" t="s">
        <v>155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6" t="s">
        <v>86</v>
      </c>
      <c r="BK207" s="144">
        <f>ROUND(I207*H207,2)</f>
        <v>0</v>
      </c>
      <c r="BL207" s="16" t="s">
        <v>237</v>
      </c>
      <c r="BM207" s="256" t="s">
        <v>652</v>
      </c>
    </row>
    <row r="208" s="12" customFormat="1" ht="22.8" customHeight="1">
      <c r="A208" s="12"/>
      <c r="B208" s="228"/>
      <c r="C208" s="229"/>
      <c r="D208" s="230" t="s">
        <v>77</v>
      </c>
      <c r="E208" s="242" t="s">
        <v>392</v>
      </c>
      <c r="F208" s="242" t="s">
        <v>393</v>
      </c>
      <c r="G208" s="229"/>
      <c r="H208" s="229"/>
      <c r="I208" s="232"/>
      <c r="J208" s="243">
        <f>BK208</f>
        <v>0</v>
      </c>
      <c r="K208" s="229"/>
      <c r="L208" s="234"/>
      <c r="M208" s="235"/>
      <c r="N208" s="236"/>
      <c r="O208" s="236"/>
      <c r="P208" s="237">
        <f>SUM(P209:P214)</f>
        <v>0</v>
      </c>
      <c r="Q208" s="236"/>
      <c r="R208" s="237">
        <f>SUM(R209:R214)</f>
        <v>0.32734560000000001</v>
      </c>
      <c r="S208" s="236"/>
      <c r="T208" s="238">
        <f>SUM(T209:T214)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39" t="s">
        <v>88</v>
      </c>
      <c r="AT208" s="240" t="s">
        <v>77</v>
      </c>
      <c r="AU208" s="240" t="s">
        <v>86</v>
      </c>
      <c r="AY208" s="239" t="s">
        <v>155</v>
      </c>
      <c r="BK208" s="241">
        <f>SUM(BK209:BK214)</f>
        <v>0</v>
      </c>
    </row>
    <row r="209" s="2" customFormat="1" ht="24.15" customHeight="1">
      <c r="A209" s="39"/>
      <c r="B209" s="40"/>
      <c r="C209" s="244" t="s">
        <v>351</v>
      </c>
      <c r="D209" s="244" t="s">
        <v>158</v>
      </c>
      <c r="E209" s="245" t="s">
        <v>395</v>
      </c>
      <c r="F209" s="246" t="s">
        <v>396</v>
      </c>
      <c r="G209" s="247" t="s">
        <v>161</v>
      </c>
      <c r="H209" s="248">
        <v>17.239999999999998</v>
      </c>
      <c r="I209" s="249"/>
      <c r="J209" s="250">
        <f>ROUND(I209*H209,2)</f>
        <v>0</v>
      </c>
      <c r="K209" s="251"/>
      <c r="L209" s="42"/>
      <c r="M209" s="252" t="s">
        <v>1</v>
      </c>
      <c r="N209" s="253" t="s">
        <v>43</v>
      </c>
      <c r="O209" s="92"/>
      <c r="P209" s="254">
        <f>O209*H209</f>
        <v>0</v>
      </c>
      <c r="Q209" s="254">
        <v>0.0060499999999999998</v>
      </c>
      <c r="R209" s="254">
        <f>Q209*H209</f>
        <v>0.10430199999999999</v>
      </c>
      <c r="S209" s="254">
        <v>0</v>
      </c>
      <c r="T209" s="255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6" t="s">
        <v>237</v>
      </c>
      <c r="AT209" s="256" t="s">
        <v>158</v>
      </c>
      <c r="AU209" s="256" t="s">
        <v>88</v>
      </c>
      <c r="AY209" s="16" t="s">
        <v>155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86</v>
      </c>
      <c r="BK209" s="144">
        <f>ROUND(I209*H209,2)</f>
        <v>0</v>
      </c>
      <c r="BL209" s="16" t="s">
        <v>237</v>
      </c>
      <c r="BM209" s="256" t="s">
        <v>653</v>
      </c>
    </row>
    <row r="210" s="2" customFormat="1" ht="16.5" customHeight="1">
      <c r="A210" s="39"/>
      <c r="B210" s="40"/>
      <c r="C210" s="280" t="s">
        <v>357</v>
      </c>
      <c r="D210" s="280" t="s">
        <v>195</v>
      </c>
      <c r="E210" s="281" t="s">
        <v>399</v>
      </c>
      <c r="F210" s="282" t="s">
        <v>400</v>
      </c>
      <c r="G210" s="283" t="s">
        <v>161</v>
      </c>
      <c r="H210" s="284">
        <v>18.102</v>
      </c>
      <c r="I210" s="285"/>
      <c r="J210" s="286">
        <f>ROUND(I210*H210,2)</f>
        <v>0</v>
      </c>
      <c r="K210" s="287"/>
      <c r="L210" s="288"/>
      <c r="M210" s="289" t="s">
        <v>1</v>
      </c>
      <c r="N210" s="290" t="s">
        <v>43</v>
      </c>
      <c r="O210" s="92"/>
      <c r="P210" s="254">
        <f>O210*H210</f>
        <v>0</v>
      </c>
      <c r="Q210" s="254">
        <v>0.0118</v>
      </c>
      <c r="R210" s="254">
        <f>Q210*H210</f>
        <v>0.21360360000000001</v>
      </c>
      <c r="S210" s="254">
        <v>0</v>
      </c>
      <c r="T210" s="25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56" t="s">
        <v>313</v>
      </c>
      <c r="AT210" s="256" t="s">
        <v>195</v>
      </c>
      <c r="AU210" s="256" t="s">
        <v>88</v>
      </c>
      <c r="AY210" s="16" t="s">
        <v>155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6" t="s">
        <v>86</v>
      </c>
      <c r="BK210" s="144">
        <f>ROUND(I210*H210,2)</f>
        <v>0</v>
      </c>
      <c r="BL210" s="16" t="s">
        <v>237</v>
      </c>
      <c r="BM210" s="256" t="s">
        <v>654</v>
      </c>
    </row>
    <row r="211" s="13" customFormat="1">
      <c r="A211" s="13"/>
      <c r="B211" s="257"/>
      <c r="C211" s="258"/>
      <c r="D211" s="259" t="s">
        <v>164</v>
      </c>
      <c r="E211" s="258"/>
      <c r="F211" s="261" t="s">
        <v>655</v>
      </c>
      <c r="G211" s="258"/>
      <c r="H211" s="262">
        <v>18.102</v>
      </c>
      <c r="I211" s="263"/>
      <c r="J211" s="258"/>
      <c r="K211" s="258"/>
      <c r="L211" s="264"/>
      <c r="M211" s="265"/>
      <c r="N211" s="266"/>
      <c r="O211" s="266"/>
      <c r="P211" s="266"/>
      <c r="Q211" s="266"/>
      <c r="R211" s="266"/>
      <c r="S211" s="266"/>
      <c r="T211" s="26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8" t="s">
        <v>164</v>
      </c>
      <c r="AU211" s="268" t="s">
        <v>88</v>
      </c>
      <c r="AV211" s="13" t="s">
        <v>88</v>
      </c>
      <c r="AW211" s="13" t="s">
        <v>4</v>
      </c>
      <c r="AX211" s="13" t="s">
        <v>86</v>
      </c>
      <c r="AY211" s="268" t="s">
        <v>155</v>
      </c>
    </row>
    <row r="212" s="2" customFormat="1" ht="24.15" customHeight="1">
      <c r="A212" s="39"/>
      <c r="B212" s="40"/>
      <c r="C212" s="244" t="s">
        <v>361</v>
      </c>
      <c r="D212" s="244" t="s">
        <v>158</v>
      </c>
      <c r="E212" s="245" t="s">
        <v>404</v>
      </c>
      <c r="F212" s="246" t="s">
        <v>405</v>
      </c>
      <c r="G212" s="247" t="s">
        <v>406</v>
      </c>
      <c r="H212" s="248">
        <v>8.8000000000000007</v>
      </c>
      <c r="I212" s="249"/>
      <c r="J212" s="250">
        <f>ROUND(I212*H212,2)</f>
        <v>0</v>
      </c>
      <c r="K212" s="251"/>
      <c r="L212" s="42"/>
      <c r="M212" s="252" t="s">
        <v>1</v>
      </c>
      <c r="N212" s="253" t="s">
        <v>43</v>
      </c>
      <c r="O212" s="92"/>
      <c r="P212" s="254">
        <f>O212*H212</f>
        <v>0</v>
      </c>
      <c r="Q212" s="254">
        <v>0.00055000000000000003</v>
      </c>
      <c r="R212" s="254">
        <f>Q212*H212</f>
        <v>0.0048400000000000006</v>
      </c>
      <c r="S212" s="254">
        <v>0</v>
      </c>
      <c r="T212" s="255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6" t="s">
        <v>237</v>
      </c>
      <c r="AT212" s="256" t="s">
        <v>158</v>
      </c>
      <c r="AU212" s="256" t="s">
        <v>88</v>
      </c>
      <c r="AY212" s="16" t="s">
        <v>155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86</v>
      </c>
      <c r="BK212" s="144">
        <f>ROUND(I212*H212,2)</f>
        <v>0</v>
      </c>
      <c r="BL212" s="16" t="s">
        <v>237</v>
      </c>
      <c r="BM212" s="256" t="s">
        <v>656</v>
      </c>
    </row>
    <row r="213" s="2" customFormat="1" ht="21.75" customHeight="1">
      <c r="A213" s="39"/>
      <c r="B213" s="40"/>
      <c r="C213" s="244" t="s">
        <v>365</v>
      </c>
      <c r="D213" s="244" t="s">
        <v>158</v>
      </c>
      <c r="E213" s="245" t="s">
        <v>410</v>
      </c>
      <c r="F213" s="246" t="s">
        <v>411</v>
      </c>
      <c r="G213" s="247" t="s">
        <v>406</v>
      </c>
      <c r="H213" s="248">
        <v>9.1999999999999993</v>
      </c>
      <c r="I213" s="249"/>
      <c r="J213" s="250">
        <f>ROUND(I213*H213,2)</f>
        <v>0</v>
      </c>
      <c r="K213" s="251"/>
      <c r="L213" s="42"/>
      <c r="M213" s="252" t="s">
        <v>1</v>
      </c>
      <c r="N213" s="253" t="s">
        <v>43</v>
      </c>
      <c r="O213" s="92"/>
      <c r="P213" s="254">
        <f>O213*H213</f>
        <v>0</v>
      </c>
      <c r="Q213" s="254">
        <v>0.00050000000000000001</v>
      </c>
      <c r="R213" s="254">
        <f>Q213*H213</f>
        <v>0.0045999999999999999</v>
      </c>
      <c r="S213" s="254">
        <v>0</v>
      </c>
      <c r="T213" s="255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56" t="s">
        <v>237</v>
      </c>
      <c r="AT213" s="256" t="s">
        <v>158</v>
      </c>
      <c r="AU213" s="256" t="s">
        <v>88</v>
      </c>
      <c r="AY213" s="16" t="s">
        <v>155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6" t="s">
        <v>86</v>
      </c>
      <c r="BK213" s="144">
        <f>ROUND(I213*H213,2)</f>
        <v>0</v>
      </c>
      <c r="BL213" s="16" t="s">
        <v>237</v>
      </c>
      <c r="BM213" s="256" t="s">
        <v>657</v>
      </c>
    </row>
    <row r="214" s="2" customFormat="1" ht="24.15" customHeight="1">
      <c r="A214" s="39"/>
      <c r="B214" s="40"/>
      <c r="C214" s="244" t="s">
        <v>369</v>
      </c>
      <c r="D214" s="244" t="s">
        <v>158</v>
      </c>
      <c r="E214" s="245" t="s">
        <v>415</v>
      </c>
      <c r="F214" s="246" t="s">
        <v>416</v>
      </c>
      <c r="G214" s="247" t="s">
        <v>235</v>
      </c>
      <c r="H214" s="248">
        <v>0.32700000000000001</v>
      </c>
      <c r="I214" s="249"/>
      <c r="J214" s="250">
        <f>ROUND(I214*H214,2)</f>
        <v>0</v>
      </c>
      <c r="K214" s="251"/>
      <c r="L214" s="42"/>
      <c r="M214" s="252" t="s">
        <v>1</v>
      </c>
      <c r="N214" s="253" t="s">
        <v>43</v>
      </c>
      <c r="O214" s="92"/>
      <c r="P214" s="254">
        <f>O214*H214</f>
        <v>0</v>
      </c>
      <c r="Q214" s="254">
        <v>0</v>
      </c>
      <c r="R214" s="254">
        <f>Q214*H214</f>
        <v>0</v>
      </c>
      <c r="S214" s="254">
        <v>0</v>
      </c>
      <c r="T214" s="255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6" t="s">
        <v>237</v>
      </c>
      <c r="AT214" s="256" t="s">
        <v>158</v>
      </c>
      <c r="AU214" s="256" t="s">
        <v>88</v>
      </c>
      <c r="AY214" s="16" t="s">
        <v>155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6" t="s">
        <v>86</v>
      </c>
      <c r="BK214" s="144">
        <f>ROUND(I214*H214,2)</f>
        <v>0</v>
      </c>
      <c r="BL214" s="16" t="s">
        <v>237</v>
      </c>
      <c r="BM214" s="256" t="s">
        <v>658</v>
      </c>
    </row>
    <row r="215" s="12" customFormat="1" ht="22.8" customHeight="1">
      <c r="A215" s="12"/>
      <c r="B215" s="228"/>
      <c r="C215" s="229"/>
      <c r="D215" s="230" t="s">
        <v>77</v>
      </c>
      <c r="E215" s="242" t="s">
        <v>418</v>
      </c>
      <c r="F215" s="242" t="s">
        <v>419</v>
      </c>
      <c r="G215" s="229"/>
      <c r="H215" s="229"/>
      <c r="I215" s="232"/>
      <c r="J215" s="243">
        <f>BK215</f>
        <v>0</v>
      </c>
      <c r="K215" s="229"/>
      <c r="L215" s="234"/>
      <c r="M215" s="235"/>
      <c r="N215" s="236"/>
      <c r="O215" s="236"/>
      <c r="P215" s="237">
        <f>SUM(P216:P219)</f>
        <v>0</v>
      </c>
      <c r="Q215" s="236"/>
      <c r="R215" s="237">
        <f>SUM(R216:R219)</f>
        <v>0.00072000000000000005</v>
      </c>
      <c r="S215" s="236"/>
      <c r="T215" s="238">
        <f>SUM(T216:T219)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39" t="s">
        <v>88</v>
      </c>
      <c r="AT215" s="240" t="s">
        <v>77</v>
      </c>
      <c r="AU215" s="240" t="s">
        <v>86</v>
      </c>
      <c r="AY215" s="239" t="s">
        <v>155</v>
      </c>
      <c r="BK215" s="241">
        <f>SUM(BK216:BK219)</f>
        <v>0</v>
      </c>
    </row>
    <row r="216" s="2" customFormat="1" ht="24.15" customHeight="1">
      <c r="A216" s="39"/>
      <c r="B216" s="40"/>
      <c r="C216" s="244" t="s">
        <v>375</v>
      </c>
      <c r="D216" s="244" t="s">
        <v>158</v>
      </c>
      <c r="E216" s="245" t="s">
        <v>421</v>
      </c>
      <c r="F216" s="246" t="s">
        <v>422</v>
      </c>
      <c r="G216" s="247" t="s">
        <v>161</v>
      </c>
      <c r="H216" s="248">
        <v>3</v>
      </c>
      <c r="I216" s="249"/>
      <c r="J216" s="250">
        <f>ROUND(I216*H216,2)</f>
        <v>0</v>
      </c>
      <c r="K216" s="251"/>
      <c r="L216" s="42"/>
      <c r="M216" s="252" t="s">
        <v>1</v>
      </c>
      <c r="N216" s="253" t="s">
        <v>43</v>
      </c>
      <c r="O216" s="92"/>
      <c r="P216" s="254">
        <f>O216*H216</f>
        <v>0</v>
      </c>
      <c r="Q216" s="254">
        <v>0.00012</v>
      </c>
      <c r="R216" s="254">
        <f>Q216*H216</f>
        <v>0.00036000000000000002</v>
      </c>
      <c r="S216" s="254">
        <v>0</v>
      </c>
      <c r="T216" s="25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56" t="s">
        <v>237</v>
      </c>
      <c r="AT216" s="256" t="s">
        <v>158</v>
      </c>
      <c r="AU216" s="256" t="s">
        <v>88</v>
      </c>
      <c r="AY216" s="16" t="s">
        <v>155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6" t="s">
        <v>86</v>
      </c>
      <c r="BK216" s="144">
        <f>ROUND(I216*H216,2)</f>
        <v>0</v>
      </c>
      <c r="BL216" s="16" t="s">
        <v>237</v>
      </c>
      <c r="BM216" s="256" t="s">
        <v>659</v>
      </c>
    </row>
    <row r="217" s="13" customFormat="1">
      <c r="A217" s="13"/>
      <c r="B217" s="257"/>
      <c r="C217" s="258"/>
      <c r="D217" s="259" t="s">
        <v>164</v>
      </c>
      <c r="E217" s="260" t="s">
        <v>1</v>
      </c>
      <c r="F217" s="261" t="s">
        <v>586</v>
      </c>
      <c r="G217" s="258"/>
      <c r="H217" s="262">
        <v>3</v>
      </c>
      <c r="I217" s="263"/>
      <c r="J217" s="258"/>
      <c r="K217" s="258"/>
      <c r="L217" s="264"/>
      <c r="M217" s="265"/>
      <c r="N217" s="266"/>
      <c r="O217" s="266"/>
      <c r="P217" s="266"/>
      <c r="Q217" s="266"/>
      <c r="R217" s="266"/>
      <c r="S217" s="266"/>
      <c r="T217" s="26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68" t="s">
        <v>164</v>
      </c>
      <c r="AU217" s="268" t="s">
        <v>88</v>
      </c>
      <c r="AV217" s="13" t="s">
        <v>88</v>
      </c>
      <c r="AW217" s="13" t="s">
        <v>32</v>
      </c>
      <c r="AX217" s="13" t="s">
        <v>78</v>
      </c>
      <c r="AY217" s="268" t="s">
        <v>155</v>
      </c>
    </row>
    <row r="218" s="14" customFormat="1">
      <c r="A218" s="14"/>
      <c r="B218" s="269"/>
      <c r="C218" s="270"/>
      <c r="D218" s="259" t="s">
        <v>164</v>
      </c>
      <c r="E218" s="271" t="s">
        <v>1</v>
      </c>
      <c r="F218" s="272" t="s">
        <v>166</v>
      </c>
      <c r="G218" s="270"/>
      <c r="H218" s="273">
        <v>3</v>
      </c>
      <c r="I218" s="274"/>
      <c r="J218" s="270"/>
      <c r="K218" s="270"/>
      <c r="L218" s="275"/>
      <c r="M218" s="276"/>
      <c r="N218" s="277"/>
      <c r="O218" s="277"/>
      <c r="P218" s="277"/>
      <c r="Q218" s="277"/>
      <c r="R218" s="277"/>
      <c r="S218" s="277"/>
      <c r="T218" s="27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79" t="s">
        <v>164</v>
      </c>
      <c r="AU218" s="279" t="s">
        <v>88</v>
      </c>
      <c r="AV218" s="14" t="s">
        <v>162</v>
      </c>
      <c r="AW218" s="14" t="s">
        <v>32</v>
      </c>
      <c r="AX218" s="14" t="s">
        <v>86</v>
      </c>
      <c r="AY218" s="279" t="s">
        <v>155</v>
      </c>
    </row>
    <row r="219" s="2" customFormat="1" ht="24.15" customHeight="1">
      <c r="A219" s="39"/>
      <c r="B219" s="40"/>
      <c r="C219" s="244" t="s">
        <v>379</v>
      </c>
      <c r="D219" s="244" t="s">
        <v>158</v>
      </c>
      <c r="E219" s="245" t="s">
        <v>426</v>
      </c>
      <c r="F219" s="246" t="s">
        <v>427</v>
      </c>
      <c r="G219" s="247" t="s">
        <v>161</v>
      </c>
      <c r="H219" s="248">
        <v>3</v>
      </c>
      <c r="I219" s="249"/>
      <c r="J219" s="250">
        <f>ROUND(I219*H219,2)</f>
        <v>0</v>
      </c>
      <c r="K219" s="251"/>
      <c r="L219" s="42"/>
      <c r="M219" s="252" t="s">
        <v>1</v>
      </c>
      <c r="N219" s="253" t="s">
        <v>43</v>
      </c>
      <c r="O219" s="92"/>
      <c r="P219" s="254">
        <f>O219*H219</f>
        <v>0</v>
      </c>
      <c r="Q219" s="254">
        <v>0.00012</v>
      </c>
      <c r="R219" s="254">
        <f>Q219*H219</f>
        <v>0.00036000000000000002</v>
      </c>
      <c r="S219" s="254">
        <v>0</v>
      </c>
      <c r="T219" s="255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56" t="s">
        <v>237</v>
      </c>
      <c r="AT219" s="256" t="s">
        <v>158</v>
      </c>
      <c r="AU219" s="256" t="s">
        <v>88</v>
      </c>
      <c r="AY219" s="16" t="s">
        <v>155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6" t="s">
        <v>86</v>
      </c>
      <c r="BK219" s="144">
        <f>ROUND(I219*H219,2)</f>
        <v>0</v>
      </c>
      <c r="BL219" s="16" t="s">
        <v>237</v>
      </c>
      <c r="BM219" s="256" t="s">
        <v>660</v>
      </c>
    </row>
    <row r="220" s="12" customFormat="1" ht="22.8" customHeight="1">
      <c r="A220" s="12"/>
      <c r="B220" s="228"/>
      <c r="C220" s="229"/>
      <c r="D220" s="230" t="s">
        <v>77</v>
      </c>
      <c r="E220" s="242" t="s">
        <v>429</v>
      </c>
      <c r="F220" s="242" t="s">
        <v>430</v>
      </c>
      <c r="G220" s="229"/>
      <c r="H220" s="229"/>
      <c r="I220" s="232"/>
      <c r="J220" s="243">
        <f>BK220</f>
        <v>0</v>
      </c>
      <c r="K220" s="229"/>
      <c r="L220" s="234"/>
      <c r="M220" s="235"/>
      <c r="N220" s="236"/>
      <c r="O220" s="236"/>
      <c r="P220" s="237">
        <f>SUM(P221:P225)</f>
        <v>0</v>
      </c>
      <c r="Q220" s="236"/>
      <c r="R220" s="237">
        <f>SUM(R221:R225)</f>
        <v>0.0058236</v>
      </c>
      <c r="S220" s="236"/>
      <c r="T220" s="238">
        <f>SUM(T221:T225)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39" t="s">
        <v>88</v>
      </c>
      <c r="AT220" s="240" t="s">
        <v>77</v>
      </c>
      <c r="AU220" s="240" t="s">
        <v>86</v>
      </c>
      <c r="AY220" s="239" t="s">
        <v>155</v>
      </c>
      <c r="BK220" s="241">
        <f>SUM(BK221:BK225)</f>
        <v>0</v>
      </c>
    </row>
    <row r="221" s="2" customFormat="1" ht="24.15" customHeight="1">
      <c r="A221" s="39"/>
      <c r="B221" s="40"/>
      <c r="C221" s="244" t="s">
        <v>384</v>
      </c>
      <c r="D221" s="244" t="s">
        <v>158</v>
      </c>
      <c r="E221" s="245" t="s">
        <v>432</v>
      </c>
      <c r="F221" s="246" t="s">
        <v>433</v>
      </c>
      <c r="G221" s="247" t="s">
        <v>161</v>
      </c>
      <c r="H221" s="248">
        <v>12.66</v>
      </c>
      <c r="I221" s="249"/>
      <c r="J221" s="250">
        <f>ROUND(I221*H221,2)</f>
        <v>0</v>
      </c>
      <c r="K221" s="251"/>
      <c r="L221" s="42"/>
      <c r="M221" s="252" t="s">
        <v>1</v>
      </c>
      <c r="N221" s="253" t="s">
        <v>43</v>
      </c>
      <c r="O221" s="92"/>
      <c r="P221" s="254">
        <f>O221*H221</f>
        <v>0</v>
      </c>
      <c r="Q221" s="254">
        <v>0.00020000000000000001</v>
      </c>
      <c r="R221" s="254">
        <f>Q221*H221</f>
        <v>0.002532</v>
      </c>
      <c r="S221" s="254">
        <v>0</v>
      </c>
      <c r="T221" s="255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56" t="s">
        <v>237</v>
      </c>
      <c r="AT221" s="256" t="s">
        <v>158</v>
      </c>
      <c r="AU221" s="256" t="s">
        <v>88</v>
      </c>
      <c r="AY221" s="16" t="s">
        <v>155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86</v>
      </c>
      <c r="BK221" s="144">
        <f>ROUND(I221*H221,2)</f>
        <v>0</v>
      </c>
      <c r="BL221" s="16" t="s">
        <v>237</v>
      </c>
      <c r="BM221" s="256" t="s">
        <v>661</v>
      </c>
    </row>
    <row r="222" s="13" customFormat="1">
      <c r="A222" s="13"/>
      <c r="B222" s="257"/>
      <c r="C222" s="258"/>
      <c r="D222" s="259" t="s">
        <v>164</v>
      </c>
      <c r="E222" s="260" t="s">
        <v>1</v>
      </c>
      <c r="F222" s="261" t="s">
        <v>605</v>
      </c>
      <c r="G222" s="258"/>
      <c r="H222" s="262">
        <v>7.3600000000000003</v>
      </c>
      <c r="I222" s="263"/>
      <c r="J222" s="258"/>
      <c r="K222" s="258"/>
      <c r="L222" s="264"/>
      <c r="M222" s="265"/>
      <c r="N222" s="266"/>
      <c r="O222" s="266"/>
      <c r="P222" s="266"/>
      <c r="Q222" s="266"/>
      <c r="R222" s="266"/>
      <c r="S222" s="266"/>
      <c r="T222" s="26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8" t="s">
        <v>164</v>
      </c>
      <c r="AU222" s="268" t="s">
        <v>88</v>
      </c>
      <c r="AV222" s="13" t="s">
        <v>88</v>
      </c>
      <c r="AW222" s="13" t="s">
        <v>32</v>
      </c>
      <c r="AX222" s="13" t="s">
        <v>78</v>
      </c>
      <c r="AY222" s="268" t="s">
        <v>155</v>
      </c>
    </row>
    <row r="223" s="13" customFormat="1">
      <c r="A223" s="13"/>
      <c r="B223" s="257"/>
      <c r="C223" s="258"/>
      <c r="D223" s="259" t="s">
        <v>164</v>
      </c>
      <c r="E223" s="260" t="s">
        <v>1</v>
      </c>
      <c r="F223" s="261" t="s">
        <v>662</v>
      </c>
      <c r="G223" s="258"/>
      <c r="H223" s="262">
        <v>5.2999999999999998</v>
      </c>
      <c r="I223" s="263"/>
      <c r="J223" s="258"/>
      <c r="K223" s="258"/>
      <c r="L223" s="264"/>
      <c r="M223" s="265"/>
      <c r="N223" s="266"/>
      <c r="O223" s="266"/>
      <c r="P223" s="266"/>
      <c r="Q223" s="266"/>
      <c r="R223" s="266"/>
      <c r="S223" s="266"/>
      <c r="T223" s="26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8" t="s">
        <v>164</v>
      </c>
      <c r="AU223" s="268" t="s">
        <v>88</v>
      </c>
      <c r="AV223" s="13" t="s">
        <v>88</v>
      </c>
      <c r="AW223" s="13" t="s">
        <v>32</v>
      </c>
      <c r="AX223" s="13" t="s">
        <v>78</v>
      </c>
      <c r="AY223" s="268" t="s">
        <v>155</v>
      </c>
    </row>
    <row r="224" s="14" customFormat="1">
      <c r="A224" s="14"/>
      <c r="B224" s="269"/>
      <c r="C224" s="270"/>
      <c r="D224" s="259" t="s">
        <v>164</v>
      </c>
      <c r="E224" s="271" t="s">
        <v>1</v>
      </c>
      <c r="F224" s="272" t="s">
        <v>166</v>
      </c>
      <c r="G224" s="270"/>
      <c r="H224" s="273">
        <v>12.66</v>
      </c>
      <c r="I224" s="274"/>
      <c r="J224" s="270"/>
      <c r="K224" s="270"/>
      <c r="L224" s="275"/>
      <c r="M224" s="276"/>
      <c r="N224" s="277"/>
      <c r="O224" s="277"/>
      <c r="P224" s="277"/>
      <c r="Q224" s="277"/>
      <c r="R224" s="277"/>
      <c r="S224" s="277"/>
      <c r="T224" s="27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79" t="s">
        <v>164</v>
      </c>
      <c r="AU224" s="279" t="s">
        <v>88</v>
      </c>
      <c r="AV224" s="14" t="s">
        <v>162</v>
      </c>
      <c r="AW224" s="14" t="s">
        <v>32</v>
      </c>
      <c r="AX224" s="14" t="s">
        <v>86</v>
      </c>
      <c r="AY224" s="279" t="s">
        <v>155</v>
      </c>
    </row>
    <row r="225" s="2" customFormat="1" ht="33" customHeight="1">
      <c r="A225" s="39"/>
      <c r="B225" s="40"/>
      <c r="C225" s="244" t="s">
        <v>388</v>
      </c>
      <c r="D225" s="244" t="s">
        <v>158</v>
      </c>
      <c r="E225" s="245" t="s">
        <v>437</v>
      </c>
      <c r="F225" s="246" t="s">
        <v>438</v>
      </c>
      <c r="G225" s="247" t="s">
        <v>161</v>
      </c>
      <c r="H225" s="248">
        <v>12.66</v>
      </c>
      <c r="I225" s="249"/>
      <c r="J225" s="250">
        <f>ROUND(I225*H225,2)</f>
        <v>0</v>
      </c>
      <c r="K225" s="251"/>
      <c r="L225" s="42"/>
      <c r="M225" s="252" t="s">
        <v>1</v>
      </c>
      <c r="N225" s="253" t="s">
        <v>43</v>
      </c>
      <c r="O225" s="92"/>
      <c r="P225" s="254">
        <f>O225*H225</f>
        <v>0</v>
      </c>
      <c r="Q225" s="254">
        <v>0.00025999999999999998</v>
      </c>
      <c r="R225" s="254">
        <f>Q225*H225</f>
        <v>0.0032915999999999996</v>
      </c>
      <c r="S225" s="254">
        <v>0</v>
      </c>
      <c r="T225" s="255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56" t="s">
        <v>237</v>
      </c>
      <c r="AT225" s="256" t="s">
        <v>158</v>
      </c>
      <c r="AU225" s="256" t="s">
        <v>88</v>
      </c>
      <c r="AY225" s="16" t="s">
        <v>155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6" t="s">
        <v>86</v>
      </c>
      <c r="BK225" s="144">
        <f>ROUND(I225*H225,2)</f>
        <v>0</v>
      </c>
      <c r="BL225" s="16" t="s">
        <v>237</v>
      </c>
      <c r="BM225" s="256" t="s">
        <v>663</v>
      </c>
    </row>
    <row r="226" s="12" customFormat="1" ht="25.92" customHeight="1">
      <c r="A226" s="12"/>
      <c r="B226" s="228"/>
      <c r="C226" s="229"/>
      <c r="D226" s="230" t="s">
        <v>77</v>
      </c>
      <c r="E226" s="231" t="s">
        <v>133</v>
      </c>
      <c r="F226" s="231" t="s">
        <v>440</v>
      </c>
      <c r="G226" s="229"/>
      <c r="H226" s="229"/>
      <c r="I226" s="232"/>
      <c r="J226" s="233">
        <f>BK226</f>
        <v>0</v>
      </c>
      <c r="K226" s="229"/>
      <c r="L226" s="234"/>
      <c r="M226" s="235"/>
      <c r="N226" s="236"/>
      <c r="O226" s="236"/>
      <c r="P226" s="237">
        <f>P227+P229</f>
        <v>0</v>
      </c>
      <c r="Q226" s="236"/>
      <c r="R226" s="237">
        <f>R227+R229</f>
        <v>0</v>
      </c>
      <c r="S226" s="236"/>
      <c r="T226" s="238">
        <f>T227+T229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39" t="s">
        <v>179</v>
      </c>
      <c r="AT226" s="240" t="s">
        <v>77</v>
      </c>
      <c r="AU226" s="240" t="s">
        <v>78</v>
      </c>
      <c r="AY226" s="239" t="s">
        <v>155</v>
      </c>
      <c r="BK226" s="241">
        <f>BK227+BK229</f>
        <v>0</v>
      </c>
    </row>
    <row r="227" s="12" customFormat="1" ht="22.8" customHeight="1">
      <c r="A227" s="12"/>
      <c r="B227" s="228"/>
      <c r="C227" s="229"/>
      <c r="D227" s="230" t="s">
        <v>77</v>
      </c>
      <c r="E227" s="242" t="s">
        <v>441</v>
      </c>
      <c r="F227" s="242" t="s">
        <v>132</v>
      </c>
      <c r="G227" s="229"/>
      <c r="H227" s="229"/>
      <c r="I227" s="232"/>
      <c r="J227" s="243">
        <f>BK227</f>
        <v>0</v>
      </c>
      <c r="K227" s="229"/>
      <c r="L227" s="234"/>
      <c r="M227" s="235"/>
      <c r="N227" s="236"/>
      <c r="O227" s="236"/>
      <c r="P227" s="237">
        <f>P228</f>
        <v>0</v>
      </c>
      <c r="Q227" s="236"/>
      <c r="R227" s="237">
        <f>R228</f>
        <v>0</v>
      </c>
      <c r="S227" s="236"/>
      <c r="T227" s="238">
        <f>T228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39" t="s">
        <v>179</v>
      </c>
      <c r="AT227" s="240" t="s">
        <v>77</v>
      </c>
      <c r="AU227" s="240" t="s">
        <v>86</v>
      </c>
      <c r="AY227" s="239" t="s">
        <v>155</v>
      </c>
      <c r="BK227" s="241">
        <f>BK228</f>
        <v>0</v>
      </c>
    </row>
    <row r="228" s="2" customFormat="1" ht="16.5" customHeight="1">
      <c r="A228" s="39"/>
      <c r="B228" s="40"/>
      <c r="C228" s="244" t="s">
        <v>394</v>
      </c>
      <c r="D228" s="244" t="s">
        <v>158</v>
      </c>
      <c r="E228" s="245" t="s">
        <v>443</v>
      </c>
      <c r="F228" s="246" t="s">
        <v>444</v>
      </c>
      <c r="G228" s="247" t="s">
        <v>269</v>
      </c>
      <c r="H228" s="248">
        <v>1</v>
      </c>
      <c r="I228" s="249"/>
      <c r="J228" s="250">
        <f>ROUND(I228*H228,2)</f>
        <v>0</v>
      </c>
      <c r="K228" s="251"/>
      <c r="L228" s="42"/>
      <c r="M228" s="252" t="s">
        <v>1</v>
      </c>
      <c r="N228" s="253" t="s">
        <v>43</v>
      </c>
      <c r="O228" s="92"/>
      <c r="P228" s="254">
        <f>O228*H228</f>
        <v>0</v>
      </c>
      <c r="Q228" s="254">
        <v>0</v>
      </c>
      <c r="R228" s="254">
        <f>Q228*H228</f>
        <v>0</v>
      </c>
      <c r="S228" s="254">
        <v>0</v>
      </c>
      <c r="T228" s="255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56" t="s">
        <v>445</v>
      </c>
      <c r="AT228" s="256" t="s">
        <v>158</v>
      </c>
      <c r="AU228" s="256" t="s">
        <v>88</v>
      </c>
      <c r="AY228" s="16" t="s">
        <v>155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6" t="s">
        <v>86</v>
      </c>
      <c r="BK228" s="144">
        <f>ROUND(I228*H228,2)</f>
        <v>0</v>
      </c>
      <c r="BL228" s="16" t="s">
        <v>445</v>
      </c>
      <c r="BM228" s="256" t="s">
        <v>664</v>
      </c>
    </row>
    <row r="229" s="12" customFormat="1" ht="22.8" customHeight="1">
      <c r="A229" s="12"/>
      <c r="B229" s="228"/>
      <c r="C229" s="229"/>
      <c r="D229" s="230" t="s">
        <v>77</v>
      </c>
      <c r="E229" s="242" t="s">
        <v>447</v>
      </c>
      <c r="F229" s="242" t="s">
        <v>136</v>
      </c>
      <c r="G229" s="229"/>
      <c r="H229" s="229"/>
      <c r="I229" s="232"/>
      <c r="J229" s="243">
        <f>BK229</f>
        <v>0</v>
      </c>
      <c r="K229" s="229"/>
      <c r="L229" s="234"/>
      <c r="M229" s="235"/>
      <c r="N229" s="236"/>
      <c r="O229" s="236"/>
      <c r="P229" s="237">
        <f>P230</f>
        <v>0</v>
      </c>
      <c r="Q229" s="236"/>
      <c r="R229" s="237">
        <f>R230</f>
        <v>0</v>
      </c>
      <c r="S229" s="236"/>
      <c r="T229" s="238">
        <f>T230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39" t="s">
        <v>179</v>
      </c>
      <c r="AT229" s="240" t="s">
        <v>77</v>
      </c>
      <c r="AU229" s="240" t="s">
        <v>86</v>
      </c>
      <c r="AY229" s="239" t="s">
        <v>155</v>
      </c>
      <c r="BK229" s="241">
        <f>BK230</f>
        <v>0</v>
      </c>
    </row>
    <row r="230" s="2" customFormat="1" ht="16.5" customHeight="1">
      <c r="A230" s="39"/>
      <c r="B230" s="40"/>
      <c r="C230" s="244" t="s">
        <v>398</v>
      </c>
      <c r="D230" s="244" t="s">
        <v>158</v>
      </c>
      <c r="E230" s="245" t="s">
        <v>449</v>
      </c>
      <c r="F230" s="246" t="s">
        <v>450</v>
      </c>
      <c r="G230" s="247" t="s">
        <v>269</v>
      </c>
      <c r="H230" s="248">
        <v>1</v>
      </c>
      <c r="I230" s="249"/>
      <c r="J230" s="250">
        <f>ROUND(I230*H230,2)</f>
        <v>0</v>
      </c>
      <c r="K230" s="251"/>
      <c r="L230" s="42"/>
      <c r="M230" s="291" t="s">
        <v>1</v>
      </c>
      <c r="N230" s="292" t="s">
        <v>43</v>
      </c>
      <c r="O230" s="293"/>
      <c r="P230" s="294">
        <f>O230*H230</f>
        <v>0</v>
      </c>
      <c r="Q230" s="294">
        <v>0</v>
      </c>
      <c r="R230" s="294">
        <f>Q230*H230</f>
        <v>0</v>
      </c>
      <c r="S230" s="294">
        <v>0</v>
      </c>
      <c r="T230" s="295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56" t="s">
        <v>445</v>
      </c>
      <c r="AT230" s="256" t="s">
        <v>158</v>
      </c>
      <c r="AU230" s="256" t="s">
        <v>88</v>
      </c>
      <c r="AY230" s="16" t="s">
        <v>155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6" t="s">
        <v>86</v>
      </c>
      <c r="BK230" s="144">
        <f>ROUND(I230*H230,2)</f>
        <v>0</v>
      </c>
      <c r="BL230" s="16" t="s">
        <v>445</v>
      </c>
      <c r="BM230" s="256" t="s">
        <v>665</v>
      </c>
    </row>
    <row r="231" s="2" customFormat="1" ht="6.96" customHeight="1">
      <c r="A231" s="39"/>
      <c r="B231" s="67"/>
      <c r="C231" s="68"/>
      <c r="D231" s="68"/>
      <c r="E231" s="68"/>
      <c r="F231" s="68"/>
      <c r="G231" s="68"/>
      <c r="H231" s="68"/>
      <c r="I231" s="68"/>
      <c r="J231" s="68"/>
      <c r="K231" s="68"/>
      <c r="L231" s="42"/>
      <c r="M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</row>
  </sheetData>
  <sheetProtection sheet="1" autoFilter="0" formatColumns="0" formatRows="0" objects="1" scenarios="1" spinCount="100000" saltValue="pfdW+02wLEq9QWHu7owGQ2Gxf1EeoLtewcVzmRShcm38Sgxw3DNHb5bX0hKLHNymDntu8qxMZrWGCIFqFIKWvg==" hashValue="aNZvg2XWo0obGHbORrMXgVAVeOXcPrWb9gn/lzcfElxBobgD34offq5GNoahO3uEYymF2fu7r65c5w5JMRFYAg==" algorithmName="SHA-512" password="CC35"/>
  <autoFilter ref="C142:K230"/>
  <mergeCells count="14">
    <mergeCell ref="E7:H7"/>
    <mergeCell ref="E9:H9"/>
    <mergeCell ref="E18:H18"/>
    <mergeCell ref="E27:H27"/>
    <mergeCell ref="E85:H85"/>
    <mergeCell ref="E87:H87"/>
    <mergeCell ref="D117:F117"/>
    <mergeCell ref="D118:F118"/>
    <mergeCell ref="D119:F119"/>
    <mergeCell ref="D120:F120"/>
    <mergeCell ref="D121:F121"/>
    <mergeCell ref="E133:H133"/>
    <mergeCell ref="E135:H13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Karel-PC\Karel</dc:creator>
  <cp:lastModifiedBy>Karel-PC\Karel</cp:lastModifiedBy>
  <dcterms:created xsi:type="dcterms:W3CDTF">2022-01-27T15:46:44Z</dcterms:created>
  <dcterms:modified xsi:type="dcterms:W3CDTF">2022-01-27T15:46:49Z</dcterms:modified>
</cp:coreProperties>
</file>